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TRO DE PREÇOS\PREGÃO SRP 20.2021_APOIO ADMINISTRATIVO\PROPOSTAS\PRIMEIRA ANÁLISE 14072021\PLANILHAS PROPOSTAS PRIMEIRA ANÁLISE\"/>
    </mc:Choice>
  </mc:AlternateContent>
  <bookViews>
    <workbookView xWindow="0" yWindow="0" windowWidth="28695" windowHeight="13050" tabRatio="970" firstSheet="5" activeTab="8"/>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Aux. Serv. Oper." sheetId="86" r:id="rId11"/>
    <sheet name="Uniformes - Aux. Serv. Oper." sheetId="87" r:id="rId12"/>
    <sheet name="Equipamentos - Aux. Serv. Oper." sheetId="88" r:id="rId13"/>
    <sheet name="Planilha Aux. Manut. Pre." sheetId="101" r:id="rId14"/>
    <sheet name="Uniformes - Aux. Manut. Pre." sheetId="102" r:id="rId15"/>
    <sheet name="Equipamentos - Aux. Manut. Pre." sheetId="103" r:id="rId16"/>
    <sheet name="Planilha Contínuo" sheetId="113" r:id="rId17"/>
    <sheet name="Uniformes - Contínuo" sheetId="114" r:id="rId18"/>
    <sheet name="Planilha Motorista" sheetId="115" r:id="rId19"/>
    <sheet name="Uniformes - Motorista" sheetId="116" r:id="rId20"/>
    <sheet name="Equipamentos - Motorista" sheetId="117" r:id="rId21"/>
    <sheet name="Planilha Operador M. Copiad." sheetId="118" r:id="rId22"/>
    <sheet name="Uniformes - Operador M. Copiad." sheetId="119" r:id="rId23"/>
    <sheet name="Planilha Trab. Agropecuário" sheetId="120" r:id="rId24"/>
    <sheet name="Uniformes - Trab. Agropecuário" sheetId="121" r:id="rId25"/>
    <sheet name="Equipamentos - Trab. Agropec." sheetId="122" r:id="rId26"/>
    <sheet name="Planilha Tratorista" sheetId="123" r:id="rId27"/>
    <sheet name="Uniformes - Tratorista" sheetId="124" r:id="rId28"/>
    <sheet name="Equipamentos - Tratorista" sheetId="125" r:id="rId29"/>
    <sheet name="Planilha Vaqueiro" sheetId="126" r:id="rId30"/>
    <sheet name="Uniformes - Vaqueiro" sheetId="127" r:id="rId31"/>
    <sheet name="Equipamentos - Vaqueiro" sheetId="128" r:id="rId32"/>
    <sheet name="PROPOSTA" sheetId="129" r:id="rId33"/>
    <sheet name="Servente de limpeza" sheetId="36" state="hidden" r:id="rId34"/>
    <sheet name="Jauzeiro" sheetId="38" state="hidden" r:id="rId35"/>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Manut. Pre.'!$A$1:$G$112</definedName>
    <definedName name="_xlnm.Print_Area" localSheetId="10">'Planilha Aux. Serv. Oper.'!$A$1:$G$112</definedName>
    <definedName name="_xlnm.Print_Area" localSheetId="16">'Planilha Contínuo'!$A$1:$G$112</definedName>
    <definedName name="_xlnm.Print_Area" localSheetId="8">'Planilha Inspetor Alunos'!$B$1:$G$113</definedName>
    <definedName name="_xlnm.Print_Area" localSheetId="18">'Planilha Motorista'!$A$1:$G$112</definedName>
    <definedName name="_xlnm.Print_Area" localSheetId="21">'Planilha Operador M. Copiad.'!$A$1:$G$112</definedName>
    <definedName name="_xlnm.Print_Area" localSheetId="23">'Planilha Trab. Agropecuário'!$A$1:$G$112</definedName>
    <definedName name="_xlnm.Print_Area" localSheetId="26">'Planilha Tratorista'!$A$1:$G$112</definedName>
    <definedName name="_xlnm.Print_Area" localSheetId="29">'Planilha Vaqueiro'!$A$1:$G$113</definedName>
    <definedName name="_xlnm.Print_Area" localSheetId="33">'Servente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62913" fullPrecision="0"/>
</workbook>
</file>

<file path=xl/calcChain.xml><?xml version="1.0" encoding="utf-8"?>
<calcChain xmlns="http://schemas.openxmlformats.org/spreadsheetml/2006/main">
  <c r="M17" i="129" l="1"/>
  <c r="E95" i="126" l="1"/>
  <c r="E96" i="126"/>
  <c r="E94" i="123"/>
  <c r="E95" i="123"/>
  <c r="E94" i="120"/>
  <c r="E95" i="120"/>
  <c r="E94" i="118"/>
  <c r="E95" i="118"/>
  <c r="E94" i="115"/>
  <c r="E95" i="115"/>
  <c r="E94" i="113"/>
  <c r="E95" i="113"/>
  <c r="E94" i="101"/>
  <c r="E95" i="101"/>
  <c r="E91" i="126"/>
  <c r="E92" i="126"/>
  <c r="E90" i="123"/>
  <c r="E91" i="123"/>
  <c r="E90" i="120"/>
  <c r="E91" i="120"/>
  <c r="E90" i="118"/>
  <c r="E91" i="118"/>
  <c r="E90" i="115"/>
  <c r="E91" i="115"/>
  <c r="E90" i="113"/>
  <c r="E91" i="113"/>
  <c r="E90" i="101"/>
  <c r="E91" i="101"/>
  <c r="E90" i="86"/>
  <c r="E91" i="86"/>
  <c r="E90" i="78"/>
  <c r="E91" i="78"/>
  <c r="E94" i="86"/>
  <c r="E95" i="86"/>
  <c r="E94" i="78"/>
  <c r="E95" i="78"/>
  <c r="E94" i="75"/>
  <c r="E95" i="75"/>
  <c r="E37" i="126"/>
  <c r="E36" i="123"/>
  <c r="E36" i="120"/>
  <c r="E36" i="118"/>
  <c r="E36" i="115"/>
  <c r="E36" i="113"/>
  <c r="E36" i="101"/>
  <c r="E36" i="86"/>
  <c r="E36" i="78"/>
  <c r="E36" i="75"/>
  <c r="F17" i="129" l="1"/>
  <c r="F47" i="126" l="1"/>
  <c r="F46" i="126"/>
  <c r="F46" i="123"/>
  <c r="F45" i="123"/>
  <c r="F46" i="120"/>
  <c r="F45" i="120"/>
  <c r="F46" i="118"/>
  <c r="F45" i="118"/>
  <c r="F46" i="115"/>
  <c r="F45" i="115"/>
  <c r="F46" i="113"/>
  <c r="F45" i="113"/>
  <c r="F46" i="101"/>
  <c r="F45" i="101"/>
  <c r="F46" i="86"/>
  <c r="F45" i="86"/>
  <c r="F46" i="78"/>
  <c r="F45" i="78"/>
  <c r="F46" i="75"/>
  <c r="F45" i="75"/>
  <c r="F46" i="71"/>
  <c r="F45" i="71"/>
  <c r="E126" i="38" l="1"/>
  <c r="E107" i="38"/>
  <c r="E78" i="38"/>
  <c r="E72" i="38"/>
  <c r="E94" i="38" s="1"/>
  <c r="E96" i="38" s="1"/>
  <c r="F53" i="38"/>
  <c r="F57" i="38" s="1"/>
  <c r="F138" i="38" s="1"/>
  <c r="F42" i="38"/>
  <c r="F41" i="38"/>
  <c r="G35" i="38"/>
  <c r="G29" i="38"/>
  <c r="G36" i="38" s="1"/>
  <c r="F104" i="38" s="1"/>
  <c r="E126" i="36"/>
  <c r="E107" i="36"/>
  <c r="E78" i="36"/>
  <c r="E80" i="36" s="1"/>
  <c r="E72" i="36"/>
  <c r="E79" i="36" s="1"/>
  <c r="F53" i="36"/>
  <c r="F57" i="36" s="1"/>
  <c r="F138" i="36" s="1"/>
  <c r="F42" i="36"/>
  <c r="G35" i="36"/>
  <c r="G29" i="36"/>
  <c r="F10" i="128"/>
  <c r="F9" i="128"/>
  <c r="F8" i="128"/>
  <c r="F7" i="128"/>
  <c r="F6" i="128"/>
  <c r="F5" i="128"/>
  <c r="F4" i="128"/>
  <c r="F3" i="128"/>
  <c r="F2" i="128"/>
  <c r="F4" i="127"/>
  <c r="F3" i="127"/>
  <c r="F5" i="127" s="1"/>
  <c r="F6" i="127" s="1"/>
  <c r="F84" i="126" s="1"/>
  <c r="F2" i="127"/>
  <c r="C102" i="126"/>
  <c r="E102" i="126" s="1"/>
  <c r="E101" i="126"/>
  <c r="E76" i="126"/>
  <c r="E66" i="126"/>
  <c r="F50" i="126"/>
  <c r="F55" i="126" s="1"/>
  <c r="E43" i="126"/>
  <c r="E54" i="126" s="1"/>
  <c r="E32" i="126"/>
  <c r="E53" i="126" s="1"/>
  <c r="F25" i="126"/>
  <c r="F12" i="125"/>
  <c r="F11" i="125"/>
  <c r="F10" i="125"/>
  <c r="F9" i="125"/>
  <c r="F8" i="125"/>
  <c r="F7" i="125"/>
  <c r="F6" i="125"/>
  <c r="F5" i="125"/>
  <c r="F4" i="125"/>
  <c r="F3" i="125"/>
  <c r="F2" i="125"/>
  <c r="F3" i="124"/>
  <c r="F2" i="124"/>
  <c r="F4" i="124" s="1"/>
  <c r="F5" i="124" s="1"/>
  <c r="F83" i="123" s="1"/>
  <c r="C101" i="123"/>
  <c r="E101" i="123" s="1"/>
  <c r="E100" i="123"/>
  <c r="E75" i="123"/>
  <c r="E65" i="123"/>
  <c r="E42" i="123"/>
  <c r="E53" i="123" s="1"/>
  <c r="E31" i="123"/>
  <c r="E52" i="123" s="1"/>
  <c r="F25" i="123"/>
  <c r="F26" i="123" s="1"/>
  <c r="F10" i="122"/>
  <c r="F9" i="122"/>
  <c r="F8" i="122"/>
  <c r="F7" i="122"/>
  <c r="F6" i="122"/>
  <c r="F5" i="122"/>
  <c r="F4" i="122"/>
  <c r="F3" i="122"/>
  <c r="F2" i="122"/>
  <c r="F4" i="121"/>
  <c r="F3" i="121"/>
  <c r="F2" i="121"/>
  <c r="C101" i="120"/>
  <c r="E101" i="120" s="1"/>
  <c r="E100" i="120"/>
  <c r="E75" i="120"/>
  <c r="E65" i="120"/>
  <c r="E42" i="120"/>
  <c r="E53" i="120" s="1"/>
  <c r="E31" i="120"/>
  <c r="E52" i="120" s="1"/>
  <c r="F25" i="120"/>
  <c r="F26" i="120" s="1"/>
  <c r="F4" i="119"/>
  <c r="F3" i="119"/>
  <c r="F2" i="119"/>
  <c r="F5" i="119" s="1"/>
  <c r="F6" i="119" s="1"/>
  <c r="F83" i="118" s="1"/>
  <c r="F86" i="118" s="1"/>
  <c r="F108" i="118" s="1"/>
  <c r="C101" i="118"/>
  <c r="E101" i="118" s="1"/>
  <c r="E100" i="118"/>
  <c r="E75" i="118"/>
  <c r="E65" i="118"/>
  <c r="E42" i="118"/>
  <c r="E53" i="118" s="1"/>
  <c r="E31" i="118"/>
  <c r="E52" i="118" s="1"/>
  <c r="F25" i="118"/>
  <c r="F26" i="118" s="1"/>
  <c r="F2" i="117"/>
  <c r="F3" i="117" s="1"/>
  <c r="F4" i="117" s="1"/>
  <c r="F84" i="115" s="1"/>
  <c r="F4" i="116"/>
  <c r="F5" i="116" s="1"/>
  <c r="F6" i="116" s="1"/>
  <c r="F83" i="115" s="1"/>
  <c r="F86" i="115" s="1"/>
  <c r="F108" i="115" s="1"/>
  <c r="F3" i="116"/>
  <c r="F2" i="116"/>
  <c r="C101" i="115"/>
  <c r="E101" i="115" s="1"/>
  <c r="E100" i="115"/>
  <c r="E75" i="115"/>
  <c r="E65" i="115"/>
  <c r="E42" i="115"/>
  <c r="E53" i="115" s="1"/>
  <c r="E31" i="115"/>
  <c r="E52" i="115" s="1"/>
  <c r="F25" i="115"/>
  <c r="F26" i="115" s="1"/>
  <c r="F4" i="114"/>
  <c r="F5" i="114" s="1"/>
  <c r="F6" i="114" s="1"/>
  <c r="F83" i="113" s="1"/>
  <c r="F86" i="113" s="1"/>
  <c r="F108" i="113" s="1"/>
  <c r="F3" i="114"/>
  <c r="F2" i="114"/>
  <c r="C101" i="113"/>
  <c r="E101" i="113" s="1"/>
  <c r="E100" i="113"/>
  <c r="E75" i="113"/>
  <c r="E65" i="113"/>
  <c r="E42" i="113"/>
  <c r="E53" i="113" s="1"/>
  <c r="E31" i="113"/>
  <c r="E52" i="113" s="1"/>
  <c r="F25" i="113"/>
  <c r="F26" i="113" s="1"/>
  <c r="F30" i="113" s="1"/>
  <c r="F6" i="103"/>
  <c r="F5" i="103"/>
  <c r="F4" i="103"/>
  <c r="F3" i="103"/>
  <c r="F2" i="103"/>
  <c r="F7" i="103" s="1"/>
  <c r="F8" i="103" s="1"/>
  <c r="F84" i="101" s="1"/>
  <c r="F3" i="102"/>
  <c r="F2" i="102"/>
  <c r="F4" i="102" s="1"/>
  <c r="F5" i="102" s="1"/>
  <c r="F83" i="101" s="1"/>
  <c r="C101" i="101"/>
  <c r="E101" i="101" s="1"/>
  <c r="E100" i="101"/>
  <c r="E75" i="101"/>
  <c r="E65" i="101"/>
  <c r="E42" i="101"/>
  <c r="E53" i="101" s="1"/>
  <c r="E31" i="101"/>
  <c r="E52" i="101" s="1"/>
  <c r="F25" i="101"/>
  <c r="F26" i="101" s="1"/>
  <c r="F64" i="101" s="1"/>
  <c r="F9" i="88"/>
  <c r="F8" i="88"/>
  <c r="F7" i="88"/>
  <c r="F6" i="88"/>
  <c r="F4" i="88"/>
  <c r="F3" i="88"/>
  <c r="F2" i="88"/>
  <c r="F4" i="87"/>
  <c r="F3" i="87"/>
  <c r="F2" i="87"/>
  <c r="C101" i="86"/>
  <c r="E101" i="86" s="1"/>
  <c r="E100" i="86"/>
  <c r="E75" i="86"/>
  <c r="E65" i="86"/>
  <c r="E42" i="86"/>
  <c r="E53" i="86" s="1"/>
  <c r="E31" i="86"/>
  <c r="E52" i="86" s="1"/>
  <c r="F25" i="86"/>
  <c r="F26" i="86" s="1"/>
  <c r="F104" i="86" s="1"/>
  <c r="F4" i="79"/>
  <c r="F3" i="79"/>
  <c r="F2" i="79"/>
  <c r="F5" i="79" s="1"/>
  <c r="F6" i="79" s="1"/>
  <c r="F83" i="78" s="1"/>
  <c r="F86" i="78" s="1"/>
  <c r="F108" i="78" s="1"/>
  <c r="C101" i="78"/>
  <c r="E101" i="78" s="1"/>
  <c r="E100" i="78"/>
  <c r="E75" i="78"/>
  <c r="E65" i="78"/>
  <c r="F49" i="78"/>
  <c r="F54" i="78" s="1"/>
  <c r="E42" i="78"/>
  <c r="E53" i="78" s="1"/>
  <c r="E31" i="78"/>
  <c r="E52" i="78" s="1"/>
  <c r="F25" i="78"/>
  <c r="F26" i="78" s="1"/>
  <c r="F61" i="78" s="1"/>
  <c r="F4" i="77"/>
  <c r="F5" i="77" s="1"/>
  <c r="F6" i="77" s="1"/>
  <c r="F84" i="75" s="1"/>
  <c r="F3" i="77"/>
  <c r="F2" i="77"/>
  <c r="F4" i="76"/>
  <c r="F3" i="76"/>
  <c r="F2" i="76"/>
  <c r="F5" i="76" s="1"/>
  <c r="F6" i="76" s="1"/>
  <c r="F83" i="75" s="1"/>
  <c r="C101" i="75"/>
  <c r="E101" i="75" s="1"/>
  <c r="E100" i="75"/>
  <c r="E75" i="75"/>
  <c r="E65" i="75"/>
  <c r="E42" i="75"/>
  <c r="E53" i="75" s="1"/>
  <c r="E31" i="75"/>
  <c r="E52" i="75" s="1"/>
  <c r="F25" i="75"/>
  <c r="F26" i="75" s="1"/>
  <c r="F4" i="74"/>
  <c r="F3" i="74"/>
  <c r="F2" i="74"/>
  <c r="F4" i="72"/>
  <c r="F3" i="72"/>
  <c r="F2" i="72"/>
  <c r="C101" i="71"/>
  <c r="E101" i="71" s="1"/>
  <c r="E100" i="71"/>
  <c r="E75" i="71"/>
  <c r="E65" i="71"/>
  <c r="E52" i="71"/>
  <c r="E42" i="71"/>
  <c r="E53" i="71" s="1"/>
  <c r="E31" i="71"/>
  <c r="F25" i="71"/>
  <c r="F26" i="71" s="1"/>
  <c r="E126" i="12"/>
  <c r="E107" i="12"/>
  <c r="E78" i="12"/>
  <c r="E72" i="12"/>
  <c r="E94" i="12" s="1"/>
  <c r="E96" i="12" s="1"/>
  <c r="F53" i="12"/>
  <c r="F57" i="12" s="1"/>
  <c r="F138" i="12" s="1"/>
  <c r="F42" i="12"/>
  <c r="G35" i="12"/>
  <c r="G29" i="12"/>
  <c r="G36" i="12" s="1"/>
  <c r="F106" i="12" s="1"/>
  <c r="F86" i="75" l="1"/>
  <c r="F108" i="75" s="1"/>
  <c r="E84" i="36"/>
  <c r="E85" i="36" s="1"/>
  <c r="E84" i="12"/>
  <c r="E85" i="12" s="1"/>
  <c r="E79" i="38"/>
  <c r="E80" i="38" s="1"/>
  <c r="F5" i="87"/>
  <c r="F6" i="87" s="1"/>
  <c r="F83" i="86" s="1"/>
  <c r="E84" i="38"/>
  <c r="E85" i="38" s="1"/>
  <c r="E108" i="38"/>
  <c r="E109" i="38" s="1"/>
  <c r="F5" i="121"/>
  <c r="F6" i="121" s="1"/>
  <c r="F83" i="120" s="1"/>
  <c r="F5" i="74"/>
  <c r="F6" i="74" s="1"/>
  <c r="F84" i="71" s="1"/>
  <c r="F5" i="72"/>
  <c r="F6" i="72" s="1"/>
  <c r="F83" i="71" s="1"/>
  <c r="F49" i="123"/>
  <c r="F54" i="123" s="1"/>
  <c r="F49" i="118"/>
  <c r="F54" i="118" s="1"/>
  <c r="F49" i="113"/>
  <c r="F54" i="113" s="1"/>
  <c r="F49" i="101"/>
  <c r="F54" i="101" s="1"/>
  <c r="F49" i="86"/>
  <c r="F54" i="86" s="1"/>
  <c r="F49" i="75"/>
  <c r="F54" i="75" s="1"/>
  <c r="F49" i="71"/>
  <c r="F54" i="71" s="1"/>
  <c r="F70" i="12"/>
  <c r="F61" i="118"/>
  <c r="F30" i="118"/>
  <c r="F29" i="78"/>
  <c r="F61" i="101"/>
  <c r="F30" i="101"/>
  <c r="F86" i="101"/>
  <c r="F108" i="101" s="1"/>
  <c r="F29" i="118"/>
  <c r="F30" i="123"/>
  <c r="F29" i="123"/>
  <c r="F104" i="12"/>
  <c r="F105" i="12"/>
  <c r="F69" i="12"/>
  <c r="F90" i="12"/>
  <c r="F91" i="12" s="1"/>
  <c r="F68" i="12"/>
  <c r="F95" i="12"/>
  <c r="F67" i="12"/>
  <c r="F94" i="12"/>
  <c r="F41" i="12"/>
  <c r="F48" i="12" s="1"/>
  <c r="F64" i="71"/>
  <c r="F61" i="71"/>
  <c r="F30" i="71"/>
  <c r="F29" i="71"/>
  <c r="F61" i="113"/>
  <c r="F29" i="113"/>
  <c r="F31" i="113" s="1"/>
  <c r="F52" i="113" s="1"/>
  <c r="F61" i="75"/>
  <c r="F30" i="75"/>
  <c r="F29" i="75"/>
  <c r="F29" i="101"/>
  <c r="F86" i="120"/>
  <c r="F108" i="120" s="1"/>
  <c r="F61" i="123"/>
  <c r="F13" i="125"/>
  <c r="F14" i="125" s="1"/>
  <c r="F84" i="123" s="1"/>
  <c r="F86" i="123" s="1"/>
  <c r="F108" i="123" s="1"/>
  <c r="F26" i="126"/>
  <c r="F65" i="126" s="1"/>
  <c r="E94" i="36"/>
  <c r="E96" i="36" s="1"/>
  <c r="E79" i="12"/>
  <c r="E80" i="12" s="1"/>
  <c r="F11" i="122"/>
  <c r="F12" i="122" s="1"/>
  <c r="F84" i="120" s="1"/>
  <c r="G36" i="36"/>
  <c r="F94" i="36" s="1"/>
  <c r="F48" i="38"/>
  <c r="F137" i="38" s="1"/>
  <c r="F71" i="12"/>
  <c r="F11" i="128"/>
  <c r="F12" i="128" s="1"/>
  <c r="F85" i="126" s="1"/>
  <c r="F87" i="126" s="1"/>
  <c r="F109" i="126" s="1"/>
  <c r="E108" i="12"/>
  <c r="E109" i="12" s="1"/>
  <c r="F64" i="12"/>
  <c r="F92" i="12"/>
  <c r="F102" i="12"/>
  <c r="F104" i="71"/>
  <c r="F64" i="86"/>
  <c r="F30" i="86"/>
  <c r="F61" i="86"/>
  <c r="F29" i="86"/>
  <c r="F10" i="88"/>
  <c r="F11" i="88" s="1"/>
  <c r="F84" i="86" s="1"/>
  <c r="F38" i="113"/>
  <c r="F49" i="115"/>
  <c r="F54" i="115" s="1"/>
  <c r="F41" i="36"/>
  <c r="F48" i="36" s="1"/>
  <c r="F136" i="36"/>
  <c r="F104" i="120"/>
  <c r="F64" i="120"/>
  <c r="F30" i="120"/>
  <c r="F61" i="120"/>
  <c r="F29" i="120"/>
  <c r="F101" i="12"/>
  <c r="F65" i="12"/>
  <c r="F83" i="12"/>
  <c r="F93" i="12"/>
  <c r="F103" i="12"/>
  <c r="F136" i="12"/>
  <c r="F66" i="38"/>
  <c r="F66" i="12"/>
  <c r="F77" i="12"/>
  <c r="F78" i="12" s="1"/>
  <c r="F137" i="12"/>
  <c r="F49" i="120"/>
  <c r="F54" i="120" s="1"/>
  <c r="E108" i="36"/>
  <c r="E109" i="36" s="1"/>
  <c r="F67" i="38"/>
  <c r="F94" i="38"/>
  <c r="F86" i="86"/>
  <c r="F108" i="86" s="1"/>
  <c r="F104" i="75"/>
  <c r="F64" i="75"/>
  <c r="F104" i="78"/>
  <c r="F64" i="78"/>
  <c r="F30" i="78"/>
  <c r="F31" i="78" s="1"/>
  <c r="F41" i="78" s="1"/>
  <c r="F59" i="78" s="1"/>
  <c r="F104" i="115"/>
  <c r="F64" i="115"/>
  <c r="F30" i="115"/>
  <c r="F61" i="115"/>
  <c r="F29" i="115"/>
  <c r="F136" i="38"/>
  <c r="F103" i="38"/>
  <c r="F93" i="38"/>
  <c r="F83" i="38"/>
  <c r="F65" i="38"/>
  <c r="F102" i="38"/>
  <c r="F92" i="38"/>
  <c r="F64" i="38"/>
  <c r="F101" i="38"/>
  <c r="F71" i="38"/>
  <c r="F90" i="38"/>
  <c r="F70" i="38"/>
  <c r="F69" i="38"/>
  <c r="F106" i="38"/>
  <c r="F95" i="38"/>
  <c r="F68" i="38"/>
  <c r="F77" i="38"/>
  <c r="F78" i="38" s="1"/>
  <c r="F105" i="38"/>
  <c r="F64" i="113"/>
  <c r="F64" i="118"/>
  <c r="F64" i="123"/>
  <c r="F104" i="101"/>
  <c r="F104" i="113"/>
  <c r="F104" i="118"/>
  <c r="F104" i="123"/>
  <c r="F35" i="113"/>
  <c r="F72" i="12" l="1"/>
  <c r="F114" i="12" s="1"/>
  <c r="F31" i="101"/>
  <c r="F140" i="38"/>
  <c r="F101" i="36"/>
  <c r="F65" i="36"/>
  <c r="F86" i="71"/>
  <c r="F108" i="71" s="1"/>
  <c r="F40" i="101"/>
  <c r="F70" i="36"/>
  <c r="F39" i="101"/>
  <c r="F31" i="118"/>
  <c r="F38" i="101"/>
  <c r="F41" i="113"/>
  <c r="F59" i="113" s="1"/>
  <c r="F90" i="36"/>
  <c r="F91" i="36" s="1"/>
  <c r="F92" i="36"/>
  <c r="F93" i="36"/>
  <c r="F77" i="36"/>
  <c r="F78" i="36" s="1"/>
  <c r="F31" i="75"/>
  <c r="F31" i="123"/>
  <c r="F95" i="36"/>
  <c r="F68" i="36"/>
  <c r="F106" i="36"/>
  <c r="F69" i="36"/>
  <c r="F27" i="126"/>
  <c r="F64" i="36"/>
  <c r="F83" i="36"/>
  <c r="F66" i="36"/>
  <c r="F67" i="36"/>
  <c r="F37" i="113"/>
  <c r="F36" i="113"/>
  <c r="F34" i="113"/>
  <c r="F40" i="113"/>
  <c r="F40" i="78"/>
  <c r="F39" i="113"/>
  <c r="F71" i="36"/>
  <c r="F102" i="36"/>
  <c r="F103" i="36"/>
  <c r="F104" i="36"/>
  <c r="F105" i="36"/>
  <c r="F107" i="36" s="1"/>
  <c r="F96" i="12"/>
  <c r="F117" i="12" s="1"/>
  <c r="F31" i="71"/>
  <c r="F79" i="38"/>
  <c r="F80" i="38" s="1"/>
  <c r="F115" i="38" s="1"/>
  <c r="F38" i="78"/>
  <c r="F84" i="36"/>
  <c r="F85" i="36" s="1"/>
  <c r="F116" i="36" s="1"/>
  <c r="F137" i="36"/>
  <c r="F140" i="36" s="1"/>
  <c r="F84" i="38"/>
  <c r="F85" i="38" s="1"/>
  <c r="F116" i="38" s="1"/>
  <c r="F84" i="12"/>
  <c r="F85" i="12" s="1"/>
  <c r="F116" i="12" s="1"/>
  <c r="F37" i="78"/>
  <c r="F36" i="78"/>
  <c r="F79" i="12"/>
  <c r="F80" i="12" s="1"/>
  <c r="F115" i="12" s="1"/>
  <c r="F107" i="38"/>
  <c r="F107" i="12"/>
  <c r="F79" i="36"/>
  <c r="F80" i="36" s="1"/>
  <c r="F115" i="36" s="1"/>
  <c r="F52" i="78"/>
  <c r="F35" i="78"/>
  <c r="F91" i="38"/>
  <c r="F96" i="38" s="1"/>
  <c r="F117" i="38" s="1"/>
  <c r="F31" i="115"/>
  <c r="F39" i="78"/>
  <c r="F34" i="78"/>
  <c r="F72" i="38"/>
  <c r="F114" i="38" s="1"/>
  <c r="F142" i="38"/>
  <c r="F143" i="38" s="1"/>
  <c r="F140" i="12"/>
  <c r="F31" i="120"/>
  <c r="F31" i="86"/>
  <c r="F42" i="113" l="1"/>
  <c r="F53" i="113" s="1"/>
  <c r="F55" i="113" s="1"/>
  <c r="F96" i="36"/>
  <c r="F117" i="36" s="1"/>
  <c r="F42" i="78"/>
  <c r="F53" i="78" s="1"/>
  <c r="F55" i="78" s="1"/>
  <c r="F62" i="78" s="1"/>
  <c r="F65" i="78" s="1"/>
  <c r="F106" i="78" s="1"/>
  <c r="F72" i="36"/>
  <c r="F114" i="36" s="1"/>
  <c r="F36" i="101"/>
  <c r="F37" i="101"/>
  <c r="F41" i="101"/>
  <c r="F59" i="101" s="1"/>
  <c r="F35" i="101"/>
  <c r="F34" i="101"/>
  <c r="F42" i="101" s="1"/>
  <c r="F53" i="101" s="1"/>
  <c r="F55" i="101" s="1"/>
  <c r="F52" i="101"/>
  <c r="F52" i="123"/>
  <c r="F39" i="123"/>
  <c r="F40" i="123"/>
  <c r="F34" i="123"/>
  <c r="F36" i="123"/>
  <c r="F37" i="123"/>
  <c r="F41" i="123"/>
  <c r="F59" i="123" s="1"/>
  <c r="F35" i="123"/>
  <c r="F38" i="123"/>
  <c r="F40" i="75"/>
  <c r="F41" i="75"/>
  <c r="F59" i="75" s="1"/>
  <c r="F34" i="75"/>
  <c r="F38" i="75"/>
  <c r="F39" i="75"/>
  <c r="F37" i="75"/>
  <c r="F52" i="75"/>
  <c r="F36" i="75"/>
  <c r="F35" i="75"/>
  <c r="F39" i="71"/>
  <c r="F34" i="71"/>
  <c r="F40" i="71"/>
  <c r="F38" i="71"/>
  <c r="F36" i="71"/>
  <c r="F37" i="71"/>
  <c r="F52" i="71"/>
  <c r="F35" i="71"/>
  <c r="F41" i="71"/>
  <c r="F59" i="71" s="1"/>
  <c r="F52" i="118"/>
  <c r="F35" i="118"/>
  <c r="F40" i="118"/>
  <c r="F41" i="118"/>
  <c r="F59" i="118" s="1"/>
  <c r="F39" i="118"/>
  <c r="F34" i="118"/>
  <c r="F36" i="118"/>
  <c r="F37" i="118"/>
  <c r="F38" i="118"/>
  <c r="F31" i="126"/>
  <c r="F30" i="126"/>
  <c r="F32" i="126" s="1"/>
  <c r="F35" i="126" s="1"/>
  <c r="F62" i="126"/>
  <c r="F105" i="126"/>
  <c r="F142" i="36"/>
  <c r="F143" i="36" s="1"/>
  <c r="F108" i="12"/>
  <c r="F109" i="12" s="1"/>
  <c r="F118" i="12" s="1"/>
  <c r="F120" i="12" s="1"/>
  <c r="F108" i="38"/>
  <c r="F109" i="38" s="1"/>
  <c r="F118" i="38" s="1"/>
  <c r="F120" i="38" s="1"/>
  <c r="F105" i="113"/>
  <c r="F62" i="113"/>
  <c r="F65" i="113" s="1"/>
  <c r="F106" i="113" s="1"/>
  <c r="F52" i="120"/>
  <c r="F37" i="120"/>
  <c r="F40" i="120"/>
  <c r="F35" i="120"/>
  <c r="F39" i="120"/>
  <c r="F36" i="120"/>
  <c r="F34" i="120"/>
  <c r="F41" i="120"/>
  <c r="F59" i="120" s="1"/>
  <c r="F38" i="120"/>
  <c r="F52" i="86"/>
  <c r="F36" i="86"/>
  <c r="F35" i="86"/>
  <c r="F34" i="86"/>
  <c r="F40" i="86"/>
  <c r="F38" i="86"/>
  <c r="F39" i="86"/>
  <c r="F37" i="86"/>
  <c r="F41" i="86"/>
  <c r="F59" i="86" s="1"/>
  <c r="F142" i="12"/>
  <c r="F143" i="12" s="1"/>
  <c r="F52" i="115"/>
  <c r="F37" i="115"/>
  <c r="F36" i="115"/>
  <c r="F34" i="115"/>
  <c r="F38" i="115"/>
  <c r="F39" i="115"/>
  <c r="F41" i="115"/>
  <c r="F40" i="115"/>
  <c r="F59" i="115"/>
  <c r="F35" i="115"/>
  <c r="F108" i="36"/>
  <c r="F109" i="36" s="1"/>
  <c r="F118" i="36" s="1"/>
  <c r="F120" i="36" s="1"/>
  <c r="F105" i="101" l="1"/>
  <c r="F62" i="101"/>
  <c r="F65" i="101" s="1"/>
  <c r="F106" i="101" s="1"/>
  <c r="F42" i="75"/>
  <c r="F53" i="75" s="1"/>
  <c r="F55" i="75" s="1"/>
  <c r="F69" i="101"/>
  <c r="F69" i="78"/>
  <c r="F73" i="78"/>
  <c r="F105" i="78"/>
  <c r="F42" i="126"/>
  <c r="F60" i="126" s="1"/>
  <c r="F41" i="126"/>
  <c r="F42" i="123"/>
  <c r="F53" i="123" s="1"/>
  <c r="F55" i="123" s="1"/>
  <c r="F71" i="78"/>
  <c r="F38" i="126"/>
  <c r="F40" i="126"/>
  <c r="F39" i="126"/>
  <c r="F53" i="126"/>
  <c r="F42" i="71"/>
  <c r="F53" i="71" s="1"/>
  <c r="F55" i="71" s="1"/>
  <c r="F42" i="118"/>
  <c r="F53" i="118" s="1"/>
  <c r="F55" i="118" s="1"/>
  <c r="F72" i="78"/>
  <c r="F70" i="78"/>
  <c r="F37" i="126"/>
  <c r="F36" i="126"/>
  <c r="F139" i="36"/>
  <c r="F125" i="36"/>
  <c r="F139" i="38"/>
  <c r="F125" i="38"/>
  <c r="F139" i="12"/>
  <c r="F125" i="12"/>
  <c r="F131" i="12" s="1"/>
  <c r="F72" i="101"/>
  <c r="F73" i="113"/>
  <c r="F73" i="101"/>
  <c r="F42" i="120"/>
  <c r="F53" i="120" s="1"/>
  <c r="F55" i="120" s="1"/>
  <c r="F72" i="113"/>
  <c r="F74" i="101"/>
  <c r="F42" i="86"/>
  <c r="F53" i="86" s="1"/>
  <c r="F55" i="86" s="1"/>
  <c r="F71" i="113"/>
  <c r="F69" i="113"/>
  <c r="F74" i="78"/>
  <c r="F71" i="101"/>
  <c r="F74" i="113"/>
  <c r="F42" i="115"/>
  <c r="F53" i="115" s="1"/>
  <c r="F55" i="115" s="1"/>
  <c r="F70" i="101"/>
  <c r="F70" i="113"/>
  <c r="F75" i="78" l="1"/>
  <c r="F79" i="78" s="1"/>
  <c r="F80" i="78" s="1"/>
  <c r="F107" i="78" s="1"/>
  <c r="F109" i="78" s="1"/>
  <c r="F91" i="78" s="1"/>
  <c r="F105" i="71"/>
  <c r="F62" i="71"/>
  <c r="F65" i="71" s="1"/>
  <c r="F106" i="71" s="1"/>
  <c r="F62" i="75"/>
  <c r="F65" i="75" s="1"/>
  <c r="F70" i="75" s="1"/>
  <c r="F105" i="75"/>
  <c r="F62" i="123"/>
  <c r="F65" i="123" s="1"/>
  <c r="F106" i="123" s="1"/>
  <c r="F105" i="123"/>
  <c r="F131" i="36"/>
  <c r="G142" i="36" s="1"/>
  <c r="F75" i="101"/>
  <c r="F79" i="101" s="1"/>
  <c r="F80" i="101" s="1"/>
  <c r="F107" i="101" s="1"/>
  <c r="F109" i="101" s="1"/>
  <c r="F90" i="101" s="1"/>
  <c r="F62" i="118"/>
  <c r="F65" i="118" s="1"/>
  <c r="F105" i="118"/>
  <c r="F43" i="126"/>
  <c r="F54" i="126" s="1"/>
  <c r="F56" i="126" s="1"/>
  <c r="F105" i="120"/>
  <c r="F62" i="120"/>
  <c r="F65" i="120" s="1"/>
  <c r="F106" i="120" s="1"/>
  <c r="G142" i="12"/>
  <c r="F127" i="12"/>
  <c r="F126" i="12" s="1"/>
  <c r="F132" i="12" s="1"/>
  <c r="F141" i="12" s="1"/>
  <c r="F128" i="12"/>
  <c r="F131" i="38"/>
  <c r="F129" i="38" s="1"/>
  <c r="F105" i="115"/>
  <c r="F62" i="115"/>
  <c r="F65" i="115" s="1"/>
  <c r="F106" i="115" s="1"/>
  <c r="F129" i="12"/>
  <c r="F105" i="86"/>
  <c r="F62" i="86"/>
  <c r="F65" i="86" s="1"/>
  <c r="F106" i="86" s="1"/>
  <c r="F75" i="113"/>
  <c r="F79" i="113" s="1"/>
  <c r="F80" i="113" s="1"/>
  <c r="F107" i="113" s="1"/>
  <c r="F109" i="113" s="1"/>
  <c r="F127" i="36" l="1"/>
  <c r="F126" i="36" s="1"/>
  <c r="F132" i="36" s="1"/>
  <c r="F141" i="36" s="1"/>
  <c r="F129" i="36"/>
  <c r="F71" i="123"/>
  <c r="F70" i="123"/>
  <c r="F72" i="120"/>
  <c r="F69" i="115"/>
  <c r="F70" i="86"/>
  <c r="F74" i="86"/>
  <c r="F71" i="86"/>
  <c r="F90" i="78"/>
  <c r="F95" i="78" s="1"/>
  <c r="F69" i="75"/>
  <c r="F71" i="75"/>
  <c r="F74" i="75"/>
  <c r="F72" i="75"/>
  <c r="F71" i="71"/>
  <c r="F69" i="71"/>
  <c r="F70" i="71"/>
  <c r="F73" i="71"/>
  <c r="F63" i="126"/>
  <c r="F66" i="126" s="1"/>
  <c r="F107" i="126" s="1"/>
  <c r="F106" i="126"/>
  <c r="F106" i="118"/>
  <c r="F69" i="118"/>
  <c r="F72" i="123"/>
  <c r="F91" i="101"/>
  <c r="F94" i="101" s="1"/>
  <c r="F74" i="118"/>
  <c r="F73" i="123"/>
  <c r="F72" i="71"/>
  <c r="F73" i="118"/>
  <c r="F72" i="118"/>
  <c r="F106" i="75"/>
  <c r="F73" i="75"/>
  <c r="F72" i="86"/>
  <c r="F69" i="86"/>
  <c r="F73" i="120"/>
  <c r="F71" i="118"/>
  <c r="F70" i="118"/>
  <c r="F74" i="123"/>
  <c r="F69" i="123"/>
  <c r="F128" i="36"/>
  <c r="F74" i="71"/>
  <c r="F91" i="113"/>
  <c r="F90" i="113"/>
  <c r="F72" i="115"/>
  <c r="G142" i="38"/>
  <c r="F128" i="38"/>
  <c r="F74" i="115"/>
  <c r="F74" i="120"/>
  <c r="F71" i="115"/>
  <c r="F70" i="115"/>
  <c r="F127" i="38"/>
  <c r="F126" i="38" s="1"/>
  <c r="F132" i="38" s="1"/>
  <c r="F141" i="38" s="1"/>
  <c r="F69" i="120"/>
  <c r="F71" i="120"/>
  <c r="F73" i="86"/>
  <c r="F73" i="115"/>
  <c r="F70" i="120"/>
  <c r="F97" i="78" l="1"/>
  <c r="F94" i="78"/>
  <c r="F95" i="101"/>
  <c r="F97" i="101"/>
  <c r="F99" i="101"/>
  <c r="F99" i="78"/>
  <c r="F75" i="75"/>
  <c r="F79" i="75" s="1"/>
  <c r="F80" i="75" s="1"/>
  <c r="F107" i="75" s="1"/>
  <c r="F109" i="75" s="1"/>
  <c r="F91" i="75" s="1"/>
  <c r="F75" i="71"/>
  <c r="F79" i="71" s="1"/>
  <c r="F80" i="71" s="1"/>
  <c r="F107" i="71" s="1"/>
  <c r="F109" i="71" s="1"/>
  <c r="F91" i="71" s="1"/>
  <c r="F75" i="118"/>
  <c r="F79" i="118" s="1"/>
  <c r="F80" i="118" s="1"/>
  <c r="F107" i="118" s="1"/>
  <c r="F109" i="118" s="1"/>
  <c r="F70" i="126"/>
  <c r="F75" i="115"/>
  <c r="F79" i="115" s="1"/>
  <c r="F80" i="115" s="1"/>
  <c r="F107" i="115" s="1"/>
  <c r="F109" i="115" s="1"/>
  <c r="F91" i="115" s="1"/>
  <c r="F73" i="126"/>
  <c r="F74" i="126"/>
  <c r="F75" i="120"/>
  <c r="F79" i="120" s="1"/>
  <c r="F80" i="120" s="1"/>
  <c r="F107" i="120" s="1"/>
  <c r="F109" i="120" s="1"/>
  <c r="F91" i="120" s="1"/>
  <c r="F75" i="126"/>
  <c r="F75" i="86"/>
  <c r="F79" i="86" s="1"/>
  <c r="F80" i="86" s="1"/>
  <c r="F107" i="86" s="1"/>
  <c r="F109" i="86" s="1"/>
  <c r="F90" i="86" s="1"/>
  <c r="F75" i="123"/>
  <c r="F79" i="123" s="1"/>
  <c r="F80" i="123" s="1"/>
  <c r="F107" i="123" s="1"/>
  <c r="F109" i="123" s="1"/>
  <c r="F71" i="126"/>
  <c r="F72" i="126"/>
  <c r="F99" i="113"/>
  <c r="F97" i="113"/>
  <c r="F95" i="113"/>
  <c r="F94" i="113"/>
  <c r="F100" i="78" l="1"/>
  <c r="F110" i="78" s="1"/>
  <c r="F111" i="78" s="1"/>
  <c r="G7" i="129" s="1"/>
  <c r="H7" i="129" s="1"/>
  <c r="J7" i="129" s="1"/>
  <c r="I7" i="129" s="1"/>
  <c r="O7" i="129" s="1"/>
  <c r="F90" i="120"/>
  <c r="F99" i="120" s="1"/>
  <c r="F100" i="113"/>
  <c r="F110" i="113" s="1"/>
  <c r="F111" i="113" s="1"/>
  <c r="G10" i="129" s="1"/>
  <c r="H10" i="129" s="1"/>
  <c r="J10" i="129" s="1"/>
  <c r="I10" i="129" s="1"/>
  <c r="O10" i="129" s="1"/>
  <c r="F100" i="101"/>
  <c r="F110" i="101" s="1"/>
  <c r="F111" i="101" s="1"/>
  <c r="G9" i="129" s="1"/>
  <c r="H9" i="129" s="1"/>
  <c r="J9" i="129" s="1"/>
  <c r="I9" i="129" s="1"/>
  <c r="O9" i="129" s="1"/>
  <c r="F91" i="86"/>
  <c r="F95" i="86" s="1"/>
  <c r="F90" i="75"/>
  <c r="F94" i="75" s="1"/>
  <c r="F90" i="71"/>
  <c r="F97" i="71" s="1"/>
  <c r="F91" i="118"/>
  <c r="F90" i="118"/>
  <c r="F90" i="115"/>
  <c r="F94" i="115" s="1"/>
  <c r="F90" i="123"/>
  <c r="F91" i="123"/>
  <c r="F76" i="126"/>
  <c r="F80" i="126" s="1"/>
  <c r="F81" i="126" s="1"/>
  <c r="F108" i="126" s="1"/>
  <c r="F110" i="126" s="1"/>
  <c r="F94" i="71" l="1"/>
  <c r="F95" i="71"/>
  <c r="F95" i="120"/>
  <c r="F97" i="120"/>
  <c r="F94" i="120"/>
  <c r="F95" i="115"/>
  <c r="F97" i="115"/>
  <c r="F99" i="115"/>
  <c r="F97" i="86"/>
  <c r="F94" i="86"/>
  <c r="F99" i="86"/>
  <c r="F95" i="75"/>
  <c r="F99" i="75"/>
  <c r="F97" i="75"/>
  <c r="F99" i="71"/>
  <c r="F92" i="126"/>
  <c r="F91" i="126"/>
  <c r="F99" i="118"/>
  <c r="F97" i="118"/>
  <c r="F95" i="118"/>
  <c r="F94" i="118"/>
  <c r="F97" i="123"/>
  <c r="F95" i="123"/>
  <c r="F99" i="123"/>
  <c r="F94" i="123"/>
  <c r="F100" i="120" l="1"/>
  <c r="F110" i="120" s="1"/>
  <c r="F111" i="120" s="1"/>
  <c r="G13" i="129" s="1"/>
  <c r="H13" i="129" s="1"/>
  <c r="J13" i="129" s="1"/>
  <c r="I13" i="129" s="1"/>
  <c r="O13" i="129" s="1"/>
  <c r="F100" i="86"/>
  <c r="F110" i="86" s="1"/>
  <c r="F111" i="86" s="1"/>
  <c r="G8" i="129" s="1"/>
  <c r="H8" i="129" s="1"/>
  <c r="J8" i="129" s="1"/>
  <c r="I8" i="129" s="1"/>
  <c r="O8" i="129" s="1"/>
  <c r="F100" i="75"/>
  <c r="F110" i="75" s="1"/>
  <c r="F111" i="75" s="1"/>
  <c r="G6" i="129" s="1"/>
  <c r="H6" i="129" s="1"/>
  <c r="J6" i="129" s="1"/>
  <c r="I6" i="129" s="1"/>
  <c r="F100" i="71"/>
  <c r="F110" i="71" s="1"/>
  <c r="F111" i="71" s="1"/>
  <c r="G5" i="129" s="1"/>
  <c r="H5" i="129" s="1"/>
  <c r="J5" i="129" s="1"/>
  <c r="I5" i="129" s="1"/>
  <c r="O5" i="129" s="1"/>
  <c r="F100" i="115"/>
  <c r="F110" i="115" s="1"/>
  <c r="F111" i="115" s="1"/>
  <c r="G11" i="129" s="1"/>
  <c r="H11" i="129" s="1"/>
  <c r="J11" i="129" s="1"/>
  <c r="I11" i="129" s="1"/>
  <c r="O11" i="129" s="1"/>
  <c r="F100" i="123"/>
  <c r="F110" i="123" s="1"/>
  <c r="F111" i="123" s="1"/>
  <c r="G14" i="129" s="1"/>
  <c r="H14" i="129" s="1"/>
  <c r="J14" i="129" s="1"/>
  <c r="I14" i="129" s="1"/>
  <c r="O14" i="129" s="1"/>
  <c r="F100" i="118"/>
  <c r="F110" i="118" s="1"/>
  <c r="F111" i="118" s="1"/>
  <c r="G12" i="129" s="1"/>
  <c r="H12" i="129" s="1"/>
  <c r="J12" i="129" s="1"/>
  <c r="I12" i="129" s="1"/>
  <c r="O12" i="129" s="1"/>
  <c r="F98" i="126"/>
  <c r="F96" i="126"/>
  <c r="F95" i="126"/>
  <c r="F100" i="126"/>
  <c r="O6" i="129" l="1"/>
  <c r="F101" i="126"/>
  <c r="F111" i="126" s="1"/>
  <c r="F112" i="126" s="1"/>
  <c r="G15" i="129" s="1"/>
  <c r="H15" i="129" s="1"/>
  <c r="J15" i="129" s="1"/>
  <c r="I15" i="129" s="1"/>
  <c r="O15" i="129" s="1"/>
  <c r="I17" i="129" l="1"/>
  <c r="O17" i="129"/>
  <c r="J17" i="129"/>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<sst xmlns="http://schemas.openxmlformats.org/spreadsheetml/2006/main" count="2952" uniqueCount="358">
  <si>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</si>
  <si>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</si>
  <si>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</si>
  <si>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</si>
  <si>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</si>
  <si>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</si>
  <si>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</si>
  <si>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</si>
  <si>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</si>
  <si>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</si>
  <si>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</si>
  <si>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</si>
  <si>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</si>
  <si>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</si>
  <si>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</si>
  <si>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</si>
  <si>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</si>
  <si>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</si>
  <si>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</si>
  <si>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</si>
  <si>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</si>
  <si>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</si>
  <si>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</si>
  <si>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</si>
  <si>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</si>
  <si>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</si>
  <si>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</si>
  <si>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</si>
  <si>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</si>
  <si>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</si>
  <si>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</si>
  <si>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</si>
  <si>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</si>
  <si>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</si>
  <si>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</si>
  <si>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</si>
  <si>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</si>
  <si>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</si>
  <si>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</si>
  <si>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</si>
  <si>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</si>
  <si>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</si>
  <si>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</si>
  <si>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</si>
  <si>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</si>
  <si>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</si>
  <si>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</si>
  <si>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</si>
  <si>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</si>
  <si>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</si>
  <si>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</si>
  <si>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</si>
  <si>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</si>
  <si>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</si>
  <si>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</si>
  <si>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</si>
  <si>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</si>
  <si>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</si>
  <si>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</si>
  <si>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</si>
  <si>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</si>
  <si>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</si>
  <si>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</si>
  <si>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</si>
  <si>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</si>
  <si>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</si>
  <si>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</si>
  <si>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</si>
  <si>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</si>
  <si>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</si>
  <si>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</si>
  <si>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</si>
  <si>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</si>
  <si>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</si>
  <si>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</si>
  <si>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</si>
  <si>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</si>
  <si>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</si>
  <si>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</si>
  <si>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</si>
  <si>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</si>
  <si>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</si>
  <si>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</si>
  <si>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</si>
  <si>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</si>
  <si>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</si>
  <si>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</si>
  <si>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</si>
  <si>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</si>
  <si>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</si>
  <si>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</si>
  <si>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</si>
  <si>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</si>
  <si>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</si>
  <si>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</si>
  <si>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</si>
  <si>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</si>
  <si>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</si>
  <si>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</si>
  <si>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</si>
  <si>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</si>
  <si>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</si>
  <si>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</si>
  <si>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</si>
  <si>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</si>
  <si>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</si>
  <si>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</si>
  <si>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</si>
  <si>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</si>
  <si>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</si>
  <si>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</si>
  <si>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</si>
  <si>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</si>
  <si>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</si>
  <si>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</si>
  <si>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</si>
  <si>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</si>
  <si>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</si>
  <si>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</si>
  <si>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</si>
  <si>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</si>
  <si>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</si>
  <si>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</si>
  <si>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</si>
  <si>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</si>
  <si>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</si>
  <si>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</si>
  <si>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</si>
  <si>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</si>
  <si>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</si>
  <si>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</si>
  <si>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</si>
  <si>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</si>
  <si>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</si>
  <si>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</si>
  <si>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</si>
  <si>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</si>
  <si>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</si>
  <si>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</si>
  <si>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</si>
  <si>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</si>
  <si>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</si>
  <si>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</si>
  <si>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</si>
  <si>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</si>
  <si>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</si>
  <si>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</si>
  <si>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</si>
  <si>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</si>
  <si>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</si>
  <si>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</si>
  <si>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</si>
  <si>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</si>
  <si>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</si>
  <si>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</si>
  <si>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</si>
  <si>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</si>
  <si>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</si>
  <si>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</si>
  <si>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Poço Redondo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</si>
  <si>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</si>
  <si>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</si>
  <si>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</si>
  <si>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</si>
  <si>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</si>
  <si>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</si>
  <si>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</si>
  <si>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</si>
  <si>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</si>
  <si>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</si>
  <si>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</si>
  <si>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</si>
  <si>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</si>
  <si>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</si>
  <si>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</si>
  <si>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</si>
  <si>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</si>
  <si>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</si>
  <si>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</si>
  <si>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</si>
  <si>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</si>
  <si>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</si>
  <si>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</si>
  <si>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</si>
  <si>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</si>
  <si>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</si>
  <si>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</si>
  <si>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</si>
  <si>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</si>
  <si>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</si>
  <si>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</si>
  <si>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</si>
  <si>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</si>
  <si>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</si>
  <si>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</si>
  <si>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</si>
  <si>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</si>
  <si>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</si>
  <si>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</si>
  <si>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</si>
  <si>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</si>
  <si>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</si>
  <si>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</si>
  <si>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</si>
  <si>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</si>
  <si>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</si>
  <si>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</si>
  <si>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</si>
  <si>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</si>
  <si>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</si>
  <si>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</si>
  <si>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</si>
  <si>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</si>
  <si>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</si>
  <si>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</si>
  <si>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</si>
  <si>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</si>
  <si>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</si>
  <si>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</si>
  <si>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</si>
  <si>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</si>
  <si>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</si>
  <si>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</si>
  <si>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</si>
  <si>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</si>
  <si>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</si>
  <si>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</si>
  <si>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</si>
  <si>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</si>
  <si>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</si>
  <si>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</si>
  <si>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</si>
  <si>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</si>
  <si>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</si>
  <si>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</si>
  <si>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</si>
  <si>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</si>
  <si>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</si>
  <si>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</si>
  <si>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</si>
  <si>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</si>
  <si>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</si>
  <si>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</si>
  <si>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</si>
  <si>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</si>
  <si>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</si>
  <si>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</si>
  <si>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</si>
  <si>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</si>
  <si>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</si>
  <si>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</si>
  <si>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</si>
  <si>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</si>
  <si>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3341-10</t>
  </si>
  <si>
    <t>Inspetor de Alunos de Escola Pública</t>
  </si>
  <si>
    <t>-</t>
  </si>
  <si>
    <t>Calça social, na cor usual da empresa, tamanho sob medida</t>
  </si>
  <si>
    <t>Sapato preto social</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</si>
  <si>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</si>
  <si>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</si>
  <si>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</si>
  <si>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</si>
  <si>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</si>
  <si>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</si>
  <si>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</si>
  <si>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</si>
  <si>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</si>
  <si>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</si>
  <si>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</si>
  <si>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</si>
  <si>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</si>
  <si>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</si>
  <si>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</si>
  <si>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5143-10</t>
  </si>
  <si>
    <t>Auxiliar de Manutenção Predial</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</si>
  <si>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</si>
  <si>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</si>
  <si>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</si>
  <si>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</si>
  <si>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</si>
  <si>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</si>
  <si>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Protetor Solar, bloqueador UVA/UVB, 120g, FPS mínimo de 30</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</si>
  <si>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</si>
  <si>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</si>
  <si>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</si>
  <si>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</si>
  <si>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</si>
  <si>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</si>
  <si>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</si>
  <si>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</si>
  <si>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</si>
  <si>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</si>
  <si>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</si>
  <si>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</si>
  <si>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</si>
  <si>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</si>
  <si>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</si>
  <si>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</si>
  <si>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</si>
  <si>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</si>
  <si>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</si>
  <si>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</si>
  <si>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</si>
  <si>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Respirador reutilizável tipo peça semifacial com dois filtros, deve ser usado com cartuchos e filtros multigases</t>
  </si>
  <si>
    <t>Protetor Auditivo tipo concha</t>
  </si>
  <si>
    <t>Vestuário de segurança para aplicação de defensivos agrícolas, confeccionado em tecido tipo tela, com mínimo de 65% algodão e 35% poliéster, com tratamento hidro-repelente</t>
  </si>
  <si>
    <t>6231-10</t>
  </si>
  <si>
    <t>Vaqueiro</t>
  </si>
  <si>
    <t>Adicional de Insalubridade</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</si>
  <si>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</si>
  <si>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</si>
  <si>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</si>
  <si>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</si>
  <si>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</si>
  <si>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</si>
  <si>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</si>
  <si>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</si>
  <si>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</si>
  <si>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</si>
  <si>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</si>
  <si>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</si>
  <si>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</si>
  <si>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</si>
  <si>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</si>
  <si>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</si>
  <si>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</si>
  <si>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</si>
  <si>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</si>
  <si>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</si>
  <si>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</si>
  <si>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</si>
  <si>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</si>
  <si>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</si>
  <si>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</si>
  <si>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</si>
  <si>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DESCRIÇÃO/ESPECIFICAÇÃO</t>
  </si>
  <si>
    <t>UND DE MEDIDA</t>
  </si>
  <si>
    <t>Quantitativo</t>
  </si>
  <si>
    <t>Valor Unitário Máximo Aceitável (R$)</t>
  </si>
  <si>
    <t>Valor Anual Máximo Aceitável (R$)</t>
  </si>
  <si>
    <t>Valor Total Máximo Aceitável (R$)</t>
  </si>
  <si>
    <t>Mínimo</t>
  </si>
  <si>
    <t>Máximo Total</t>
  </si>
  <si>
    <r>
      <t xml:space="preserve">Serviços de Apoio Administrativo – </t>
    </r>
    <r>
      <rPr>
        <b/>
        <sz val="12"/>
        <color theme="1"/>
        <rFont val="Times New Roman"/>
        <family val="1"/>
      </rPr>
      <t>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</si>
  <si>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</si>
  <si>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Auxiliar de Manutenção Predial</t>
    </r>
  </si>
  <si>
    <t>IFS - CAMPUS POÇO REDONDO</t>
  </si>
  <si>
    <r>
      <t xml:space="preserve">Serviços de Apoio Administrativo – </t>
    </r>
    <r>
      <rPr>
        <b/>
        <sz val="12"/>
        <color theme="1"/>
        <rFont val="Times New Roman"/>
        <family val="1"/>
      </rPr>
      <t>Vaqueiro</t>
    </r>
  </si>
  <si>
    <r>
      <t xml:space="preserve">Serviços de Apoio Administrativo – </t>
    </r>
    <r>
      <rPr>
        <b/>
        <sz val="12"/>
        <color theme="1"/>
        <rFont val="Times New Roman"/>
        <family val="1"/>
      </rPr>
      <t>Tratorista Agrícola</t>
    </r>
  </si>
  <si>
    <r>
      <t xml:space="preserve">Serviços de Apoio Administrativo </t>
    </r>
    <r>
      <rPr>
        <b/>
        <sz val="12"/>
        <color theme="1"/>
        <rFont val="Times New Roman"/>
        <family val="1"/>
      </rPr>
      <t>Trabalhador Agropecuário</t>
    </r>
  </si>
  <si>
    <r>
      <t xml:space="preserve">Serviços de Apoio Administrativo – </t>
    </r>
    <r>
      <rPr>
        <b/>
        <sz val="12"/>
        <color theme="1"/>
        <rFont val="Times New Roman"/>
        <family val="1"/>
      </rPr>
      <t>Operador de Máquina Copiadora</t>
    </r>
  </si>
  <si>
    <r>
      <t>Serviços de Apoio Administrativo –</t>
    </r>
    <r>
      <rPr>
        <b/>
        <sz val="12"/>
        <color theme="1"/>
        <rFont val="Times New Roman"/>
        <family val="1"/>
      </rPr>
      <t>Auxiliar de Serviços Operacionais</t>
    </r>
  </si>
  <si>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</si>
  <si>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Auxiliar de Almoxarife</t>
    </r>
  </si>
  <si>
    <r>
      <t xml:space="preserve">Serviços de Apoio Administrativo – </t>
    </r>
    <r>
      <rPr>
        <b/>
        <sz val="12"/>
        <color theme="1"/>
        <rFont val="Times New Roman"/>
        <family val="1"/>
      </rPr>
      <t>Inspetor de Alunos de Escola Pública</t>
    </r>
  </si>
  <si>
    <t>LANCE</t>
  </si>
  <si>
    <t>DESCONTO</t>
  </si>
  <si>
    <t>Valor Unitário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</si>
</sst>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71">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0"/>
      <color indexed="12"/>
      <name val="Arial"/>
      <family val="2"/>
    </font>
    <font>
      <sz val="11"/>
      <color rgb="FF000000"/>
      <name val="Calibri"/>
      <family val="2"/>
    </font>
    <font>
      <sz val="10"/>
      <color rgb="FF000000"/>
      <name val="Calibri"/>
      <family val="2"/>
    </font>
    <font>
      <u/>
      <sz val="11"/>
      <color theme="10"/>
      <name val="Calibri"/>
      <family val="2"/>
    </font>
    <font>
      <b/>
      <sz val="18"/>
      <color indexed="56"/>
      <name val="Cambria"/>
      <family val="1"/>
    </font>
    <font>
      <b/>
      <sz val="15"/>
      <color indexed="56"/>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
      <b/>
      <sz val="11"/>
      <color theme="1"/>
      <name val="Times New Roman"/>
      <family val="1"/>
    </font>
    <font>
      <b/>
      <sz val="10"/>
      <color theme="1"/>
      <name val="Times New Roman"/>
      <family val="1"/>
    </font>
    <font>
      <b/>
      <sz val="12"/>
      <color theme="0"/>
      <name val="Times New Roman"/>
      <family val="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theme="0" tint="-0.14999847407452621"/>
        <bgColor indexed="64"/>
      </patternFill>
    </fill>
    <fill>
      <patternFill patternType="solid">
        <fgColor theme="1"/>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2"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1"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1"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3"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2"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7"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422">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7"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43" fontId="25" fillId="3" borderId="53" xfId="77" applyFont="1" applyFill="1" applyBorder="1" applyAlignment="1" applyProtection="1">
      <alignment vertical="center" wrapText="1"/>
      <protection locked="0"/>
    </xf>
    <xf numFmtId="0" fontId="67" fillId="0" borderId="0" xfId="0" applyFont="1"/>
    <xf numFmtId="0" fontId="66" fillId="5" borderId="1" xfId="0" applyFont="1" applyFill="1" applyBorder="1" applyAlignment="1">
      <alignment horizontal="center" vertical="center"/>
    </xf>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67" fillId="2" borderId="1" xfId="0" applyFont="1" applyFill="1" applyBorder="1" applyAlignment="1">
      <alignment horizontal="center" vertical="center"/>
    </xf>
    <xf numFmtId="0" fontId="67" fillId="0" borderId="0" xfId="0" applyFont="1" applyBorder="1"/>
    <xf numFmtId="44" fontId="67" fillId="0" borderId="0" xfId="0" applyNumberFormat="1" applyFont="1"/>
    <xf numFmtId="44" fontId="67" fillId="0" borderId="0" xfId="0" applyNumberFormat="1" applyFont="1" applyAlignment="1">
      <alignment horizontal="center" vertical="center"/>
    </xf>
    <xf numFmtId="0" fontId="66" fillId="5" borderId="1" xfId="0" applyFont="1" applyFill="1" applyBorder="1" applyAlignment="1">
      <alignment horizontal="center" vertical="center" wrapText="1"/>
    </xf>
    <xf numFmtId="0" fontId="67" fillId="10" borderId="1" xfId="0" applyFont="1" applyFill="1" applyBorder="1" applyAlignment="1">
      <alignment horizontal="center" vertical="center"/>
    </xf>
    <xf numFmtId="0" fontId="67" fillId="10" borderId="1" xfId="0" applyFont="1" applyFill="1" applyBorder="1" applyAlignment="1">
      <alignment horizontal="left" vertical="center" wrapText="1"/>
    </xf>
    <xf numFmtId="44" fontId="67" fillId="10" borderId="1" xfId="0" applyNumberFormat="1" applyFont="1" applyFill="1" applyBorder="1" applyAlignment="1">
      <alignment horizontal="center"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44" fontId="66" fillId="5" borderId="1" xfId="0" applyNumberFormat="1" applyFont="1" applyFill="1" applyBorder="1" applyAlignment="1">
      <alignment horizontal="center" vertical="center"/>
    </xf>
    <xf numFmtId="0" fontId="66" fillId="5" borderId="1" xfId="0" applyFont="1" applyFill="1" applyBorder="1" applyAlignment="1">
      <alignment horizontal="center" vertical="center"/>
    </xf>
    <xf numFmtId="0" fontId="66" fillId="5" borderId="47" xfId="0" applyFont="1" applyFill="1" applyBorder="1" applyAlignment="1">
      <alignment horizontal="center" vertical="center"/>
    </xf>
    <xf numFmtId="0" fontId="66" fillId="5" borderId="51" xfId="0" applyFont="1" applyFill="1" applyBorder="1" applyAlignment="1">
      <alignment horizontal="center" vertical="center"/>
    </xf>
    <xf numFmtId="44" fontId="68" fillId="5" borderId="1" xfId="0" applyNumberFormat="1" applyFont="1" applyFill="1" applyBorder="1" applyAlignment="1">
      <alignment horizontal="center" vertical="center"/>
    </xf>
    <xf numFmtId="0" fontId="68" fillId="5" borderId="1" xfId="0" applyFont="1" applyFill="1" applyBorder="1" applyAlignment="1">
      <alignment horizontal="center" vertical="center"/>
    </xf>
    <xf numFmtId="0" fontId="66" fillId="0" borderId="1" xfId="0" applyFont="1" applyBorder="1" applyAlignment="1">
      <alignment horizontal="center" vertical="center"/>
    </xf>
    <xf numFmtId="0" fontId="70" fillId="11" borderId="1" xfId="0" applyFont="1" applyFill="1" applyBorder="1" applyAlignment="1">
      <alignment horizontal="center" vertical="center"/>
    </xf>
    <xf numFmtId="0" fontId="69" fillId="5" borderId="1" xfId="0" applyFont="1" applyFill="1" applyBorder="1" applyAlignment="1">
      <alignment horizontal="center" vertical="center"/>
    </xf>
    <xf numFmtId="0" fontId="66" fillId="5" borderId="1" xfId="0" applyFont="1" applyFill="1" applyBorder="1" applyAlignment="1">
      <alignment horizontal="center" wrapText="1"/>
    </xf>
    <xf numFmtId="0" fontId="66" fillId="5" borderId="1" xfId="0" applyFont="1" applyFill="1" applyBorder="1" applyAlignment="1">
      <alignment horizontal="center" vertical="center" wrapText="1"/>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4" t="s">
        <v>0</v>
      </c>
      <c r="B1" s="304"/>
      <c r="C1" s="304"/>
      <c r="D1" s="304"/>
      <c r="E1" s="304"/>
      <c r="F1" s="304"/>
      <c r="G1" s="304"/>
    </row>
    <row r="3" spans="1:7">
      <c r="B3" s="3" t="s">
        <v>1</v>
      </c>
      <c r="C3" s="305"/>
      <c r="D3" s="305"/>
      <c r="E3" s="305"/>
      <c r="F3" s="305"/>
      <c r="G3" s="305"/>
    </row>
    <row r="4" spans="1:7">
      <c r="B4" s="3" t="s">
        <v>2</v>
      </c>
      <c r="C4" s="305"/>
      <c r="D4" s="305"/>
      <c r="E4" s="305"/>
      <c r="F4" s="305"/>
      <c r="G4" s="305"/>
    </row>
    <row r="5" spans="1:7">
      <c r="B5" s="3" t="s">
        <v>3</v>
      </c>
      <c r="C5" s="305"/>
      <c r="D5" s="305"/>
      <c r="E5" s="305"/>
      <c r="F5" s="305"/>
      <c r="G5" s="305"/>
    </row>
    <row r="7" spans="1:7">
      <c r="A7" s="259" t="s">
        <v>4</v>
      </c>
      <c r="B7" s="259"/>
      <c r="C7" s="259"/>
      <c r="D7" s="259"/>
      <c r="E7" s="259"/>
      <c r="F7" s="259"/>
      <c r="G7" s="259"/>
    </row>
    <row r="8" spans="1:7">
      <c r="A8" s="4" t="s">
        <v>5</v>
      </c>
      <c r="B8" s="281" t="s">
        <v>6</v>
      </c>
      <c r="C8" s="282"/>
      <c r="D8" s="282"/>
      <c r="E8" s="282"/>
      <c r="F8" s="283"/>
      <c r="G8" s="4"/>
    </row>
    <row r="9" spans="1:7">
      <c r="A9" s="4" t="s">
        <v>7</v>
      </c>
      <c r="B9" s="281" t="s">
        <v>8</v>
      </c>
      <c r="C9" s="282"/>
      <c r="D9" s="282"/>
      <c r="E9" s="282"/>
      <c r="F9" s="283"/>
      <c r="G9" s="4" t="s">
        <v>9</v>
      </c>
    </row>
    <row r="10" spans="1:7">
      <c r="A10" s="4" t="s">
        <v>10</v>
      </c>
      <c r="B10" s="281" t="s">
        <v>11</v>
      </c>
      <c r="C10" s="282"/>
      <c r="D10" s="282"/>
      <c r="E10" s="282"/>
      <c r="F10" s="283"/>
      <c r="G10" s="6" t="s">
        <v>12</v>
      </c>
    </row>
    <row r="11" spans="1:7">
      <c r="A11" s="4" t="s">
        <v>13</v>
      </c>
      <c r="B11" s="281" t="s">
        <v>14</v>
      </c>
      <c r="C11" s="282"/>
      <c r="D11" s="282"/>
      <c r="E11" s="282"/>
      <c r="F11" s="283"/>
      <c r="G11" s="4">
        <v>12</v>
      </c>
    </row>
    <row r="12" spans="1:7">
      <c r="G12" s="7"/>
    </row>
    <row r="13" spans="1:7">
      <c r="A13" s="280" t="s">
        <v>15</v>
      </c>
      <c r="B13" s="280"/>
      <c r="C13" s="280"/>
      <c r="D13" s="280"/>
      <c r="E13" s="280"/>
      <c r="F13" s="280"/>
      <c r="G13" s="280"/>
    </row>
    <row r="14" spans="1:7" ht="15" customHeight="1">
      <c r="A14" s="8" t="s">
        <v>16</v>
      </c>
      <c r="B14" s="5"/>
      <c r="C14" s="275" t="s">
        <v>17</v>
      </c>
      <c r="D14" s="276"/>
      <c r="E14" s="277"/>
      <c r="F14" s="259" t="s">
        <v>18</v>
      </c>
      <c r="G14" s="259"/>
    </row>
    <row r="15" spans="1:7" ht="13.5">
      <c r="A15" s="295" t="s">
        <v>19</v>
      </c>
      <c r="B15" s="295"/>
      <c r="C15" s="296" t="s">
        <v>20</v>
      </c>
      <c r="D15" s="297"/>
      <c r="E15" s="298"/>
      <c r="F15" s="299">
        <v>4</v>
      </c>
      <c r="G15" s="300"/>
    </row>
    <row r="17" spans="1:7">
      <c r="A17" s="260" t="s">
        <v>21</v>
      </c>
      <c r="B17" s="260"/>
      <c r="C17" s="260"/>
      <c r="D17" s="260"/>
      <c r="E17" s="260"/>
      <c r="F17" s="260"/>
      <c r="G17" s="260"/>
    </row>
    <row r="18" spans="1:7">
      <c r="B18" s="10"/>
      <c r="C18" s="10"/>
      <c r="D18" s="10"/>
      <c r="E18" s="10"/>
      <c r="F18" s="11"/>
      <c r="G18" s="10"/>
    </row>
    <row r="19" spans="1:7">
      <c r="A19" s="259" t="s">
        <v>22</v>
      </c>
      <c r="B19" s="259"/>
      <c r="C19" s="259"/>
      <c r="D19" s="259"/>
      <c r="E19" s="259"/>
      <c r="F19" s="259"/>
      <c r="G19" s="259"/>
    </row>
    <row r="20" spans="1:7">
      <c r="A20" s="4">
        <v>1</v>
      </c>
      <c r="B20" s="301" t="s">
        <v>23</v>
      </c>
      <c r="C20" s="302"/>
      <c r="D20" s="302"/>
      <c r="E20" s="303"/>
      <c r="F20" s="275" t="s">
        <v>24</v>
      </c>
      <c r="G20" s="277"/>
    </row>
    <row r="21" spans="1:7">
      <c r="A21" s="4">
        <v>2</v>
      </c>
      <c r="B21" s="281" t="s">
        <v>25</v>
      </c>
      <c r="C21" s="282"/>
      <c r="D21" s="282"/>
      <c r="E21" s="283"/>
      <c r="F21" s="289">
        <v>873.6</v>
      </c>
      <c r="G21" s="290"/>
    </row>
    <row r="22" spans="1:7">
      <c r="A22" s="4">
        <v>3</v>
      </c>
      <c r="B22" s="281" t="s">
        <v>26</v>
      </c>
      <c r="C22" s="282"/>
      <c r="D22" s="282"/>
      <c r="E22" s="283"/>
      <c r="F22" s="291" t="s">
        <v>27</v>
      </c>
      <c r="G22" s="292"/>
    </row>
    <row r="23" spans="1:7">
      <c r="A23" s="4">
        <v>4</v>
      </c>
      <c r="B23" s="281" t="s">
        <v>28</v>
      </c>
      <c r="C23" s="282"/>
      <c r="D23" s="282"/>
      <c r="E23" s="283"/>
      <c r="F23" s="293" t="s">
        <v>29</v>
      </c>
      <c r="G23" s="294"/>
    </row>
    <row r="24" spans="1:7">
      <c r="A24" s="10"/>
      <c r="B24" s="12"/>
      <c r="C24" s="12"/>
      <c r="D24" s="12"/>
      <c r="E24" s="12"/>
      <c r="F24" s="11"/>
      <c r="G24" s="13"/>
    </row>
    <row r="25" spans="1:7">
      <c r="A25" s="10"/>
      <c r="B25" s="270" t="s">
        <v>30</v>
      </c>
      <c r="C25" s="270"/>
      <c r="D25" s="270"/>
      <c r="E25" s="270"/>
      <c r="F25" s="270"/>
      <c r="G25" s="270"/>
    </row>
    <row r="26" spans="1:7">
      <c r="D26" s="67"/>
    </row>
    <row r="27" spans="1:7">
      <c r="B27" s="4">
        <v>1</v>
      </c>
      <c r="C27" s="259" t="s">
        <v>31</v>
      </c>
      <c r="D27" s="259"/>
      <c r="E27" s="259"/>
      <c r="F27" s="15" t="s">
        <v>32</v>
      </c>
      <c r="G27" s="16" t="s">
        <v>33</v>
      </c>
    </row>
    <row r="28" spans="1:7">
      <c r="B28" s="4" t="s">
        <v>5</v>
      </c>
      <c r="C28" s="258" t="s">
        <v>34</v>
      </c>
      <c r="D28" s="258"/>
      <c r="E28" s="258"/>
      <c r="F28" s="17">
        <v>100</v>
      </c>
      <c r="G28" s="18">
        <v>873.6</v>
      </c>
    </row>
    <row r="29" spans="1:7">
      <c r="B29" s="4" t="s">
        <v>7</v>
      </c>
      <c r="C29" s="258" t="s">
        <v>35</v>
      </c>
      <c r="D29" s="258"/>
      <c r="E29" s="258"/>
      <c r="F29" s="19"/>
      <c r="G29" s="17">
        <f>F29*G28</f>
        <v>0</v>
      </c>
    </row>
    <row r="30" spans="1:7">
      <c r="B30" s="4" t="s">
        <v>10</v>
      </c>
      <c r="C30" s="258" t="s">
        <v>36</v>
      </c>
      <c r="D30" s="258"/>
      <c r="E30" s="258"/>
      <c r="F30" s="19"/>
      <c r="G30" s="17">
        <v>0</v>
      </c>
    </row>
    <row r="31" spans="1:7">
      <c r="B31" s="4" t="s">
        <v>13</v>
      </c>
      <c r="C31" s="258" t="s">
        <v>37</v>
      </c>
      <c r="D31" s="258"/>
      <c r="E31" s="258"/>
      <c r="F31" s="19"/>
      <c r="G31" s="17">
        <v>0</v>
      </c>
    </row>
    <row r="32" spans="1:7">
      <c r="B32" s="4" t="s">
        <v>38</v>
      </c>
      <c r="C32" s="258" t="s">
        <v>39</v>
      </c>
      <c r="D32" s="258"/>
      <c r="E32" s="258"/>
      <c r="F32" s="19"/>
      <c r="G32" s="17">
        <v>0</v>
      </c>
    </row>
    <row r="33" spans="1:7">
      <c r="B33" s="4" t="s">
        <v>40</v>
      </c>
      <c r="C33" s="258" t="s">
        <v>41</v>
      </c>
      <c r="D33" s="258"/>
      <c r="E33" s="258"/>
      <c r="F33" s="19"/>
      <c r="G33" s="17">
        <v>0</v>
      </c>
    </row>
    <row r="34" spans="1:7">
      <c r="B34" s="4" t="s">
        <v>42</v>
      </c>
      <c r="C34" s="258" t="s">
        <v>43</v>
      </c>
      <c r="D34" s="258"/>
      <c r="E34" s="258"/>
      <c r="F34" s="19"/>
      <c r="G34" s="17">
        <v>0</v>
      </c>
    </row>
    <row r="35" spans="1:7">
      <c r="B35" s="4" t="s">
        <v>44</v>
      </c>
      <c r="C35" s="258" t="s">
        <v>45</v>
      </c>
      <c r="D35" s="258"/>
      <c r="E35" s="258"/>
      <c r="F35" s="19"/>
      <c r="G35" s="17">
        <f>F35*G28</f>
        <v>0</v>
      </c>
    </row>
    <row r="36" spans="1:7">
      <c r="B36" s="275" t="s">
        <v>46</v>
      </c>
      <c r="C36" s="276"/>
      <c r="D36" s="276"/>
      <c r="E36" s="276"/>
      <c r="F36" s="277"/>
      <c r="G36" s="15">
        <f>SUM(G28:G35)</f>
        <v>873.6</v>
      </c>
    </row>
    <row r="38" spans="1:7" ht="15.75" customHeight="1">
      <c r="A38" s="285" t="s">
        <v>47</v>
      </c>
      <c r="B38" s="285"/>
      <c r="C38" s="285"/>
      <c r="D38" s="285"/>
      <c r="E38" s="285"/>
      <c r="F38" s="285"/>
      <c r="G38" s="10"/>
    </row>
    <row r="40" spans="1:7" ht="15.75" customHeight="1">
      <c r="A40" s="4">
        <v>2</v>
      </c>
      <c r="B40" s="275" t="s">
        <v>48</v>
      </c>
      <c r="C40" s="276"/>
      <c r="D40" s="276"/>
      <c r="E40" s="277"/>
      <c r="F40" s="15" t="s">
        <v>33</v>
      </c>
    </row>
    <row r="41" spans="1:7" ht="15.75" customHeight="1">
      <c r="A41" s="4" t="s">
        <v>5</v>
      </c>
      <c r="B41" s="281" t="s">
        <v>49</v>
      </c>
      <c r="C41" s="282"/>
      <c r="D41" s="20">
        <v>12</v>
      </c>
      <c r="E41" s="21">
        <v>6</v>
      </c>
      <c r="F41" s="22">
        <f>IF(((E41*15-G36*6%)&lt;=0),"0,00",E41*15-G36*6%)</f>
        <v>37.58</v>
      </c>
    </row>
    <row r="42" spans="1:7">
      <c r="A42" s="4" t="s">
        <v>7</v>
      </c>
      <c r="B42" s="281" t="s">
        <v>50</v>
      </c>
      <c r="C42" s="282"/>
      <c r="D42" s="20"/>
      <c r="E42" s="21">
        <v>20</v>
      </c>
      <c r="F42" s="23">
        <f>E42*22</f>
        <v>440</v>
      </c>
      <c r="G42" s="24"/>
    </row>
    <row r="43" spans="1:7">
      <c r="A43" s="4" t="s">
        <v>10</v>
      </c>
      <c r="B43" s="281" t="s">
        <v>51</v>
      </c>
      <c r="C43" s="282"/>
      <c r="D43" s="282"/>
      <c r="E43" s="283"/>
      <c r="F43" s="23">
        <v>150</v>
      </c>
      <c r="G43" s="24"/>
    </row>
    <row r="44" spans="1:7">
      <c r="A44" s="4" t="s">
        <v>13</v>
      </c>
      <c r="B44" s="281" t="s">
        <v>52</v>
      </c>
      <c r="C44" s="282"/>
      <c r="D44" s="282"/>
      <c r="E44" s="283"/>
      <c r="F44" s="26">
        <v>0</v>
      </c>
      <c r="G44" s="24"/>
    </row>
    <row r="45" spans="1:7">
      <c r="A45" s="4" t="s">
        <v>38</v>
      </c>
      <c r="B45" s="281" t="s">
        <v>53</v>
      </c>
      <c r="C45" s="282"/>
      <c r="D45" s="282"/>
      <c r="E45" s="283"/>
      <c r="F45" s="23">
        <v>2.5</v>
      </c>
      <c r="G45" s="24"/>
    </row>
    <row r="46" spans="1:7">
      <c r="A46" s="4" t="s">
        <v>42</v>
      </c>
      <c r="B46" s="281" t="s">
        <v>54</v>
      </c>
      <c r="C46" s="282"/>
      <c r="D46" s="282"/>
      <c r="E46" s="283"/>
      <c r="F46" s="23">
        <v>4.5</v>
      </c>
      <c r="G46" s="24"/>
    </row>
    <row r="47" spans="1:7">
      <c r="A47" s="4" t="s">
        <v>44</v>
      </c>
      <c r="B47" s="286" t="s">
        <v>55</v>
      </c>
      <c r="C47" s="287"/>
      <c r="D47" s="287"/>
      <c r="E47" s="288"/>
      <c r="F47" s="25">
        <v>0</v>
      </c>
      <c r="G47" s="24"/>
    </row>
    <row r="48" spans="1:7">
      <c r="A48" s="259" t="s">
        <v>56</v>
      </c>
      <c r="B48" s="259"/>
      <c r="C48" s="259"/>
      <c r="D48" s="259"/>
      <c r="E48" s="259"/>
      <c r="F48" s="27">
        <f>SUM(F41:F47)</f>
        <v>634.58000000000004</v>
      </c>
      <c r="G48" s="24"/>
    </row>
    <row r="49" spans="1:7">
      <c r="G49" s="24"/>
    </row>
    <row r="50" spans="1:7" ht="15.75" customHeight="1">
      <c r="A50" s="285" t="s">
        <v>57</v>
      </c>
      <c r="B50" s="285"/>
      <c r="C50" s="285"/>
      <c r="D50" s="285"/>
      <c r="E50" s="285"/>
      <c r="F50" s="285"/>
      <c r="G50" s="24"/>
    </row>
    <row r="51" spans="1:7">
      <c r="G51" s="24"/>
    </row>
    <row r="52" spans="1:7">
      <c r="A52" s="4">
        <v>3</v>
      </c>
      <c r="B52" s="259" t="s">
        <v>58</v>
      </c>
      <c r="C52" s="259"/>
      <c r="D52" s="259"/>
      <c r="E52" s="259"/>
      <c r="F52" s="15" t="s">
        <v>33</v>
      </c>
      <c r="G52" s="7"/>
    </row>
    <row r="53" spans="1:7">
      <c r="A53" s="4" t="s">
        <v>5</v>
      </c>
      <c r="B53" s="258" t="s">
        <v>59</v>
      </c>
      <c r="C53" s="258"/>
      <c r="D53" s="258"/>
      <c r="E53" s="258"/>
      <c r="F53" s="22" t="e">
        <f>#REF!</f>
        <v>#REF!</v>
      </c>
      <c r="G53" s="10"/>
    </row>
    <row r="54" spans="1:7">
      <c r="A54" s="4" t="s">
        <v>7</v>
      </c>
      <c r="B54" s="281" t="s">
        <v>60</v>
      </c>
      <c r="C54" s="282"/>
      <c r="D54" s="282"/>
      <c r="E54" s="283"/>
      <c r="F54" s="17">
        <v>0</v>
      </c>
      <c r="G54" s="12"/>
    </row>
    <row r="55" spans="1:7">
      <c r="A55" s="4" t="s">
        <v>10</v>
      </c>
      <c r="B55" s="258" t="s">
        <v>61</v>
      </c>
      <c r="C55" s="258"/>
      <c r="D55" s="258"/>
      <c r="E55" s="258"/>
      <c r="F55" s="17">
        <v>0</v>
      </c>
      <c r="G55" s="12"/>
    </row>
    <row r="56" spans="1:7">
      <c r="A56" s="4" t="s">
        <v>13</v>
      </c>
      <c r="B56" s="258" t="s">
        <v>62</v>
      </c>
      <c r="C56" s="258"/>
      <c r="D56" s="258"/>
      <c r="E56" s="258"/>
      <c r="F56" s="17">
        <v>0</v>
      </c>
      <c r="G56" s="10"/>
    </row>
    <row r="57" spans="1:7">
      <c r="A57" s="259" t="s">
        <v>63</v>
      </c>
      <c r="B57" s="259"/>
      <c r="C57" s="259"/>
      <c r="D57" s="259"/>
      <c r="E57" s="259"/>
      <c r="F57" s="15" t="e">
        <f>SUM(F53:F56)</f>
        <v>#REF!</v>
      </c>
      <c r="G57" s="12"/>
    </row>
    <row r="58" spans="1:7">
      <c r="G58" s="10"/>
    </row>
    <row r="59" spans="1:7">
      <c r="A59" s="260" t="s">
        <v>64</v>
      </c>
      <c r="B59" s="260"/>
      <c r="C59" s="260"/>
      <c r="D59" s="260"/>
      <c r="E59" s="260"/>
      <c r="F59" s="260"/>
    </row>
    <row r="60" spans="1:7">
      <c r="A60" s="9"/>
      <c r="B60" s="9"/>
      <c r="C60" s="9"/>
      <c r="D60" s="9"/>
      <c r="E60" s="9"/>
      <c r="F60" s="9"/>
    </row>
    <row r="61" spans="1:7">
      <c r="A61" s="9"/>
      <c r="B61" s="260" t="s">
        <v>65</v>
      </c>
      <c r="C61" s="260"/>
      <c r="D61" s="260"/>
      <c r="E61" s="260"/>
      <c r="F61" s="260"/>
    </row>
    <row r="62" spans="1:7">
      <c r="B62" s="1" t="s">
        <v>66</v>
      </c>
    </row>
    <row r="63" spans="1:7">
      <c r="A63" s="5" t="s">
        <v>67</v>
      </c>
      <c r="B63" s="259" t="s">
        <v>68</v>
      </c>
      <c r="C63" s="259"/>
      <c r="D63" s="259"/>
      <c r="E63" s="5" t="s">
        <v>32</v>
      </c>
      <c r="F63" s="15" t="s">
        <v>33</v>
      </c>
    </row>
    <row r="64" spans="1:7">
      <c r="A64" s="4" t="s">
        <v>5</v>
      </c>
      <c r="B64" s="258" t="s">
        <v>69</v>
      </c>
      <c r="C64" s="258"/>
      <c r="D64" s="258"/>
      <c r="E64" s="28">
        <v>0.2</v>
      </c>
      <c r="F64" s="17">
        <f t="shared" ref="F64:F71" si="0">E64*$G$36</f>
        <v>174.72</v>
      </c>
      <c r="G64" s="229"/>
    </row>
    <row r="65" spans="1:9">
      <c r="A65" s="4" t="s">
        <v>7</v>
      </c>
      <c r="B65" s="258" t="s">
        <v>70</v>
      </c>
      <c r="C65" s="258"/>
      <c r="D65" s="258"/>
      <c r="E65" s="28">
        <v>1.4999999999999999E-2</v>
      </c>
      <c r="F65" s="17">
        <f t="shared" si="0"/>
        <v>13.1</v>
      </c>
      <c r="G65" s="229"/>
    </row>
    <row r="66" spans="1:9">
      <c r="A66" s="4" t="s">
        <v>10</v>
      </c>
      <c r="B66" s="258" t="s">
        <v>71</v>
      </c>
      <c r="C66" s="258"/>
      <c r="D66" s="258"/>
      <c r="E66" s="28">
        <v>0.01</v>
      </c>
      <c r="F66" s="17">
        <f t="shared" si="0"/>
        <v>8.74</v>
      </c>
      <c r="G66" s="229"/>
    </row>
    <row r="67" spans="1:9">
      <c r="A67" s="4" t="s">
        <v>13</v>
      </c>
      <c r="B67" s="258" t="s">
        <v>72</v>
      </c>
      <c r="C67" s="258"/>
      <c r="D67" s="258"/>
      <c r="E67" s="28">
        <v>2E-3</v>
      </c>
      <c r="F67" s="17">
        <f t="shared" si="0"/>
        <v>1.75</v>
      </c>
      <c r="G67" s="229"/>
    </row>
    <row r="68" spans="1:9">
      <c r="A68" s="4" t="s">
        <v>38</v>
      </c>
      <c r="B68" s="258" t="s">
        <v>73</v>
      </c>
      <c r="C68" s="258"/>
      <c r="D68" s="258"/>
      <c r="E68" s="28">
        <v>2.5000000000000001E-2</v>
      </c>
      <c r="F68" s="17">
        <f t="shared" si="0"/>
        <v>21.84</v>
      </c>
      <c r="G68" s="229"/>
    </row>
    <row r="69" spans="1:9">
      <c r="A69" s="4" t="s">
        <v>40</v>
      </c>
      <c r="B69" s="258" t="s">
        <v>74</v>
      </c>
      <c r="C69" s="258"/>
      <c r="D69" s="258"/>
      <c r="E69" s="28">
        <v>0.08</v>
      </c>
      <c r="F69" s="17">
        <f t="shared" si="0"/>
        <v>69.89</v>
      </c>
      <c r="G69" s="229"/>
    </row>
    <row r="70" spans="1:9">
      <c r="A70" s="4" t="s">
        <v>42</v>
      </c>
      <c r="B70" s="284" t="s">
        <v>75</v>
      </c>
      <c r="C70" s="284"/>
      <c r="D70" s="284"/>
      <c r="E70" s="28">
        <v>0.03</v>
      </c>
      <c r="F70" s="17">
        <f t="shared" si="0"/>
        <v>26.21</v>
      </c>
      <c r="G70" s="229"/>
    </row>
    <row r="71" spans="1:9">
      <c r="A71" s="4" t="s">
        <v>44</v>
      </c>
      <c r="B71" s="258" t="s">
        <v>76</v>
      </c>
      <c r="C71" s="258"/>
      <c r="D71" s="258"/>
      <c r="E71" s="28">
        <v>6.0000000000000001E-3</v>
      </c>
      <c r="F71" s="17">
        <f t="shared" si="0"/>
        <v>5.24</v>
      </c>
      <c r="G71" s="229"/>
    </row>
    <row r="72" spans="1:9">
      <c r="A72" s="259" t="s">
        <v>77</v>
      </c>
      <c r="B72" s="259"/>
      <c r="C72" s="259"/>
      <c r="D72" s="259"/>
      <c r="E72" s="29">
        <f>SUM(E64:E71)</f>
        <v>0.36799999999999999</v>
      </c>
      <c r="F72" s="15">
        <f>SUM(F64:F71)</f>
        <v>321.49</v>
      </c>
    </row>
    <row r="73" spans="1:9">
      <c r="A73" s="14"/>
      <c r="B73" s="14"/>
      <c r="C73" s="14"/>
      <c r="D73" s="14"/>
      <c r="E73" s="30"/>
      <c r="F73" s="31"/>
    </row>
    <row r="74" spans="1:9">
      <c r="A74" s="279" t="s">
        <v>78</v>
      </c>
      <c r="B74" s="279"/>
      <c r="C74" s="279"/>
      <c r="D74" s="279"/>
      <c r="E74" s="279"/>
      <c r="F74" s="279"/>
    </row>
    <row r="75" spans="1:9">
      <c r="B75" s="10"/>
      <c r="C75" s="10"/>
      <c r="D75" s="10"/>
      <c r="E75" s="32"/>
    </row>
    <row r="76" spans="1:9">
      <c r="A76" s="5" t="s">
        <v>79</v>
      </c>
      <c r="B76" s="259" t="s">
        <v>80</v>
      </c>
      <c r="C76" s="259"/>
      <c r="D76" s="259"/>
      <c r="E76" s="5" t="s">
        <v>32</v>
      </c>
      <c r="F76" s="15" t="s">
        <v>33</v>
      </c>
    </row>
    <row r="77" spans="1:9">
      <c r="A77" s="4" t="s">
        <v>5</v>
      </c>
      <c r="B77" s="258" t="s">
        <v>80</v>
      </c>
      <c r="C77" s="258"/>
      <c r="D77" s="258"/>
      <c r="E77" s="28">
        <v>8.3299999999999999E-2</v>
      </c>
      <c r="F77" s="17">
        <f>E77*$G$36</f>
        <v>72.77</v>
      </c>
      <c r="G77" s="33"/>
    </row>
    <row r="78" spans="1:9">
      <c r="A78" s="259" t="s">
        <v>81</v>
      </c>
      <c r="B78" s="259"/>
      <c r="C78" s="259"/>
      <c r="D78" s="259"/>
      <c r="E78" s="29">
        <f>E77</f>
        <v>8.3299999999999999E-2</v>
      </c>
      <c r="F78" s="15">
        <f>SUM(F77:F77)</f>
        <v>72.77</v>
      </c>
    </row>
    <row r="79" spans="1:9">
      <c r="A79" s="34" t="s">
        <v>7</v>
      </c>
      <c r="B79" s="265" t="s">
        <v>82</v>
      </c>
      <c r="C79" s="265"/>
      <c r="D79" s="265"/>
      <c r="E79" s="28">
        <f>E72*E77</f>
        <v>3.0700000000000002E-2</v>
      </c>
      <c r="F79" s="35">
        <f>F78*E72</f>
        <v>26.78</v>
      </c>
      <c r="G79" s="33"/>
      <c r="H79" s="33"/>
      <c r="I79" s="33"/>
    </row>
    <row r="80" spans="1:9">
      <c r="A80" s="275" t="s">
        <v>77</v>
      </c>
      <c r="B80" s="276"/>
      <c r="C80" s="276"/>
      <c r="D80" s="276"/>
      <c r="E80" s="29">
        <f>SUM(E78:E79)</f>
        <v>0.114</v>
      </c>
      <c r="F80" s="15">
        <f>SUM(F78:F79)</f>
        <v>99.55</v>
      </c>
      <c r="G80" s="33"/>
    </row>
    <row r="81" spans="1:8">
      <c r="B81" s="10"/>
      <c r="C81" s="10"/>
      <c r="D81" s="10"/>
      <c r="E81" s="32"/>
    </row>
    <row r="82" spans="1:8">
      <c r="A82" s="5" t="s">
        <v>83</v>
      </c>
      <c r="B82" s="280" t="s">
        <v>84</v>
      </c>
      <c r="C82" s="280"/>
      <c r="D82" s="280"/>
      <c r="E82" s="5" t="s">
        <v>32</v>
      </c>
      <c r="F82" s="15" t="s">
        <v>33</v>
      </c>
    </row>
    <row r="83" spans="1:8">
      <c r="A83" s="4" t="s">
        <v>5</v>
      </c>
      <c r="B83" s="281" t="s">
        <v>85</v>
      </c>
      <c r="C83" s="282"/>
      <c r="D83" s="283"/>
      <c r="E83" s="28">
        <v>2.0000000000000001E-4</v>
      </c>
      <c r="F83" s="17">
        <f>E83*$G$36</f>
        <v>0.17</v>
      </c>
    </row>
    <row r="84" spans="1:8" ht="32.25" customHeight="1">
      <c r="A84" s="34" t="s">
        <v>7</v>
      </c>
      <c r="B84" s="265" t="s">
        <v>86</v>
      </c>
      <c r="C84" s="265"/>
      <c r="D84" s="265"/>
      <c r="E84" s="36">
        <f>E83*E72</f>
        <v>1E-4</v>
      </c>
      <c r="F84" s="35">
        <f>F83*E72</f>
        <v>0.06</v>
      </c>
    </row>
    <row r="85" spans="1:8">
      <c r="A85" s="275" t="s">
        <v>77</v>
      </c>
      <c r="B85" s="276"/>
      <c r="C85" s="276"/>
      <c r="D85" s="277"/>
      <c r="E85" s="29">
        <f>SUM(E83:E84)</f>
        <v>2.9999999999999997E-4</v>
      </c>
      <c r="F85" s="15">
        <f>SUM(F83:F84)</f>
        <v>0.23</v>
      </c>
    </row>
    <row r="87" spans="1:8">
      <c r="A87" s="270" t="s">
        <v>87</v>
      </c>
      <c r="B87" s="270"/>
      <c r="C87" s="270"/>
      <c r="D87" s="270"/>
      <c r="E87" s="270"/>
      <c r="F87" s="270"/>
    </row>
    <row r="88" spans="1:8">
      <c r="G88" s="37"/>
    </row>
    <row r="89" spans="1:8">
      <c r="A89" s="5" t="s">
        <v>88</v>
      </c>
      <c r="B89" s="259" t="s">
        <v>89</v>
      </c>
      <c r="C89" s="259"/>
      <c r="D89" s="259"/>
      <c r="E89" s="5" t="s">
        <v>32</v>
      </c>
      <c r="F89" s="15" t="s">
        <v>33</v>
      </c>
    </row>
    <row r="90" spans="1:8">
      <c r="A90" s="34" t="s">
        <v>5</v>
      </c>
      <c r="B90" s="230" t="s">
        <v>90</v>
      </c>
      <c r="C90" s="230"/>
      <c r="D90" s="230"/>
      <c r="E90" s="36">
        <v>4.1999999999999997E-3</v>
      </c>
      <c r="F90" s="35">
        <f>E90*$G$36</f>
        <v>3.67</v>
      </c>
      <c r="G90" s="33"/>
      <c r="H90" s="33"/>
    </row>
    <row r="91" spans="1:8">
      <c r="A91" s="34" t="s">
        <v>7</v>
      </c>
      <c r="B91" s="265" t="s">
        <v>91</v>
      </c>
      <c r="C91" s="265"/>
      <c r="D91" s="265"/>
      <c r="E91" s="36">
        <v>2.9999999999999997E-4</v>
      </c>
      <c r="F91" s="35">
        <f>F90*E69</f>
        <v>0.28999999999999998</v>
      </c>
      <c r="G91" s="10"/>
    </row>
    <row r="92" spans="1:8" ht="12.75" customHeight="1">
      <c r="A92" s="34" t="s">
        <v>10</v>
      </c>
      <c r="B92" s="278" t="s">
        <v>92</v>
      </c>
      <c r="C92" s="278"/>
      <c r="D92" s="278"/>
      <c r="E92" s="36">
        <v>4.3499999999999997E-2</v>
      </c>
      <c r="F92" s="35">
        <f>E92*$G$36</f>
        <v>38</v>
      </c>
      <c r="G92" s="10"/>
    </row>
    <row r="93" spans="1:8">
      <c r="A93" s="34" t="s">
        <v>13</v>
      </c>
      <c r="B93" s="265" t="s">
        <v>93</v>
      </c>
      <c r="C93" s="265"/>
      <c r="D93" s="265"/>
      <c r="E93" s="36">
        <v>1.9400000000000001E-2</v>
      </c>
      <c r="F93" s="35">
        <f>E93*$G$36</f>
        <v>16.95</v>
      </c>
      <c r="G93" s="7"/>
    </row>
    <row r="94" spans="1:8">
      <c r="A94" s="34" t="s">
        <v>38</v>
      </c>
      <c r="B94" s="265" t="s">
        <v>94</v>
      </c>
      <c r="C94" s="265"/>
      <c r="D94" s="265"/>
      <c r="E94" s="36">
        <f>E93*E72</f>
        <v>7.1000000000000004E-3</v>
      </c>
      <c r="F94" s="35">
        <f>E94*$G$36</f>
        <v>6.2</v>
      </c>
      <c r="G94" s="7"/>
    </row>
    <row r="95" spans="1:8" ht="12.75" customHeight="1">
      <c r="A95" s="34" t="s">
        <v>40</v>
      </c>
      <c r="B95" s="267" t="s">
        <v>95</v>
      </c>
      <c r="C95" s="268"/>
      <c r="D95" s="269"/>
      <c r="E95" s="38">
        <v>6.4999999999999997E-3</v>
      </c>
      <c r="F95" s="35">
        <f>E95*$G$36</f>
        <v>5.68</v>
      </c>
      <c r="G95" s="7"/>
    </row>
    <row r="96" spans="1:8">
      <c r="A96" s="231" t="s">
        <v>77</v>
      </c>
      <c r="B96" s="232"/>
      <c r="C96" s="232"/>
      <c r="D96" s="233"/>
      <c r="E96" s="39">
        <f>SUM(E90:E95)</f>
        <v>8.1000000000000003E-2</v>
      </c>
      <c r="F96" s="40">
        <f>SUM(F90:F95)</f>
        <v>70.790000000000006</v>
      </c>
      <c r="G96" s="10"/>
    </row>
    <row r="98" spans="1:7">
      <c r="A98" s="270" t="s">
        <v>96</v>
      </c>
      <c r="B98" s="270"/>
      <c r="C98" s="270"/>
      <c r="D98" s="270"/>
      <c r="E98" s="270"/>
      <c r="F98" s="270"/>
    </row>
    <row r="100" spans="1:7" ht="30.75" customHeight="1">
      <c r="A100" s="41" t="s">
        <v>97</v>
      </c>
      <c r="B100" s="271" t="s">
        <v>98</v>
      </c>
      <c r="C100" s="272"/>
      <c r="D100" s="273"/>
      <c r="E100" s="41" t="s">
        <v>32</v>
      </c>
      <c r="F100" s="40" t="s">
        <v>33</v>
      </c>
    </row>
    <row r="101" spans="1:7">
      <c r="A101" s="34" t="s">
        <v>5</v>
      </c>
      <c r="B101" s="274" t="s">
        <v>99</v>
      </c>
      <c r="C101" s="274"/>
      <c r="D101" s="274"/>
      <c r="E101" s="46">
        <v>0.121</v>
      </c>
      <c r="F101" s="35">
        <f t="shared" ref="F101:F106" si="1">E101*$G$36</f>
        <v>105.71</v>
      </c>
      <c r="G101" s="43"/>
    </row>
    <row r="102" spans="1:7">
      <c r="A102" s="34" t="s">
        <v>7</v>
      </c>
      <c r="B102" s="265" t="s">
        <v>100</v>
      </c>
      <c r="C102" s="265"/>
      <c r="D102" s="265"/>
      <c r="E102" s="38">
        <v>1.66E-2</v>
      </c>
      <c r="F102" s="35">
        <f t="shared" si="1"/>
        <v>14.5</v>
      </c>
    </row>
    <row r="103" spans="1:7">
      <c r="A103" s="34" t="s">
        <v>10</v>
      </c>
      <c r="B103" s="249" t="s">
        <v>101</v>
      </c>
      <c r="C103" s="250"/>
      <c r="D103" s="251"/>
      <c r="E103" s="36">
        <v>2.0000000000000001E-4</v>
      </c>
      <c r="F103" s="35">
        <f t="shared" si="1"/>
        <v>0.17</v>
      </c>
    </row>
    <row r="104" spans="1:7">
      <c r="A104" s="34" t="s">
        <v>13</v>
      </c>
      <c r="B104" s="249" t="s">
        <v>102</v>
      </c>
      <c r="C104" s="250"/>
      <c r="D104" s="251"/>
      <c r="E104" s="38">
        <v>2.8E-3</v>
      </c>
      <c r="F104" s="35">
        <f t="shared" si="1"/>
        <v>2.4500000000000002</v>
      </c>
      <c r="G104" s="32"/>
    </row>
    <row r="105" spans="1:7">
      <c r="A105" s="34" t="s">
        <v>38</v>
      </c>
      <c r="B105" s="265" t="s">
        <v>103</v>
      </c>
      <c r="C105" s="265"/>
      <c r="D105" s="265"/>
      <c r="E105" s="38">
        <v>2.9999999999999997E-4</v>
      </c>
      <c r="F105" s="35">
        <f t="shared" si="1"/>
        <v>0.26</v>
      </c>
      <c r="G105" s="32"/>
    </row>
    <row r="106" spans="1:7">
      <c r="A106" s="34" t="s">
        <v>40</v>
      </c>
      <c r="B106" s="249" t="s">
        <v>104</v>
      </c>
      <c r="C106" s="250"/>
      <c r="D106" s="251"/>
      <c r="E106" s="36">
        <v>0</v>
      </c>
      <c r="F106" s="35">
        <f t="shared" si="1"/>
        <v>0</v>
      </c>
    </row>
    <row r="107" spans="1:7">
      <c r="A107" s="262" t="s">
        <v>81</v>
      </c>
      <c r="B107" s="263"/>
      <c r="C107" s="263"/>
      <c r="D107" s="264"/>
      <c r="E107" s="45">
        <f>SUM(E101:E106)</f>
        <v>0.1409</v>
      </c>
      <c r="F107" s="40">
        <f>SUM(F101:F106)</f>
        <v>123.09</v>
      </c>
    </row>
    <row r="108" spans="1:7">
      <c r="A108" s="34" t="s">
        <v>42</v>
      </c>
      <c r="B108" s="265" t="s">
        <v>105</v>
      </c>
      <c r="C108" s="265"/>
      <c r="D108" s="265"/>
      <c r="E108" s="46">
        <f>E107*E72</f>
        <v>5.1900000000000002E-2</v>
      </c>
      <c r="F108" s="35">
        <f>F107*E72</f>
        <v>45.3</v>
      </c>
    </row>
    <row r="109" spans="1:7">
      <c r="A109" s="231" t="s">
        <v>77</v>
      </c>
      <c r="B109" s="232"/>
      <c r="C109" s="232"/>
      <c r="D109" s="232"/>
      <c r="E109" s="39">
        <f>E107+E108</f>
        <v>0.1928</v>
      </c>
      <c r="F109" s="40">
        <f>SUM(F107:F108)</f>
        <v>168.39</v>
      </c>
    </row>
    <row r="111" spans="1:7">
      <c r="A111" s="260" t="s">
        <v>106</v>
      </c>
      <c r="B111" s="260"/>
      <c r="C111" s="260"/>
      <c r="D111" s="260"/>
      <c r="E111" s="260"/>
      <c r="F111" s="260"/>
    </row>
    <row r="112" spans="1:7">
      <c r="A112" s="47"/>
    </row>
    <row r="113" spans="1:7">
      <c r="A113" s="5">
        <v>4</v>
      </c>
      <c r="B113" s="259" t="s">
        <v>107</v>
      </c>
      <c r="C113" s="259"/>
      <c r="D113" s="259"/>
      <c r="E113" s="259"/>
      <c r="F113" s="17" t="s">
        <v>33</v>
      </c>
    </row>
    <row r="114" spans="1:7">
      <c r="A114" s="3" t="s">
        <v>67</v>
      </c>
      <c r="B114" s="258" t="s">
        <v>108</v>
      </c>
      <c r="C114" s="258"/>
      <c r="D114" s="258"/>
      <c r="E114" s="258"/>
      <c r="F114" s="17">
        <f>F72</f>
        <v>321.49</v>
      </c>
    </row>
    <row r="115" spans="1:7">
      <c r="A115" s="3" t="s">
        <v>79</v>
      </c>
      <c r="B115" s="266" t="s">
        <v>109</v>
      </c>
      <c r="C115" s="266"/>
      <c r="D115" s="266"/>
      <c r="E115" s="266"/>
      <c r="F115" s="17">
        <f>F80</f>
        <v>99.55</v>
      </c>
    </row>
    <row r="116" spans="1:7">
      <c r="A116" s="3" t="s">
        <v>83</v>
      </c>
      <c r="B116" s="258" t="s">
        <v>110</v>
      </c>
      <c r="C116" s="258"/>
      <c r="D116" s="258"/>
      <c r="E116" s="258"/>
      <c r="F116" s="17">
        <f>F85</f>
        <v>0.23</v>
      </c>
    </row>
    <row r="117" spans="1:7">
      <c r="A117" s="3" t="s">
        <v>88</v>
      </c>
      <c r="B117" s="258" t="s">
        <v>111</v>
      </c>
      <c r="C117" s="258"/>
      <c r="D117" s="258"/>
      <c r="E117" s="258"/>
      <c r="F117" s="17">
        <f>F96</f>
        <v>70.790000000000006</v>
      </c>
    </row>
    <row r="118" spans="1:7">
      <c r="A118" s="3" t="s">
        <v>97</v>
      </c>
      <c r="B118" s="258" t="s">
        <v>112</v>
      </c>
      <c r="C118" s="258"/>
      <c r="D118" s="258"/>
      <c r="E118" s="258"/>
      <c r="F118" s="17">
        <f>F109</f>
        <v>168.39</v>
      </c>
    </row>
    <row r="119" spans="1:7">
      <c r="A119" s="3" t="s">
        <v>113</v>
      </c>
      <c r="B119" s="258" t="s">
        <v>55</v>
      </c>
      <c r="C119" s="258"/>
      <c r="D119" s="258"/>
      <c r="E119" s="258"/>
      <c r="F119" s="17"/>
    </row>
    <row r="120" spans="1:7">
      <c r="A120" s="259" t="s">
        <v>77</v>
      </c>
      <c r="B120" s="259"/>
      <c r="C120" s="259"/>
      <c r="D120" s="259"/>
      <c r="E120" s="259"/>
      <c r="F120" s="15">
        <f>SUM(F114:F119)</f>
        <v>660.45</v>
      </c>
    </row>
    <row r="122" spans="1:7">
      <c r="A122" s="260" t="s">
        <v>114</v>
      </c>
      <c r="B122" s="260"/>
      <c r="C122" s="260"/>
      <c r="D122" s="260"/>
      <c r="E122" s="260"/>
      <c r="F122" s="260"/>
      <c r="G122" s="48"/>
    </row>
    <row r="124" spans="1:7">
      <c r="A124" s="5">
        <v>5</v>
      </c>
      <c r="B124" s="259" t="s">
        <v>115</v>
      </c>
      <c r="C124" s="259"/>
      <c r="D124" s="259"/>
      <c r="E124" s="5" t="s">
        <v>32</v>
      </c>
      <c r="F124" s="15" t="s">
        <v>33</v>
      </c>
    </row>
    <row r="125" spans="1:7">
      <c r="A125" s="34" t="s">
        <v>5</v>
      </c>
      <c r="B125" s="261" t="s">
        <v>116</v>
      </c>
      <c r="C125" s="261"/>
      <c r="D125" s="261"/>
      <c r="E125" s="46">
        <v>0.03</v>
      </c>
      <c r="F125" s="35" t="e">
        <f>E125*($G$36+$F$48+$F$57+$F$120)</f>
        <v>#REF!</v>
      </c>
    </row>
    <row r="126" spans="1:7">
      <c r="A126" s="34" t="s">
        <v>7</v>
      </c>
      <c r="B126" s="255" t="s">
        <v>117</v>
      </c>
      <c r="C126" s="256"/>
      <c r="D126" s="256"/>
      <c r="E126" s="49">
        <f>E127+E128+E129</f>
        <v>0.14249999999999999</v>
      </c>
      <c r="F126" s="40" t="e">
        <f>SUM(F127:F129)</f>
        <v>#REF!</v>
      </c>
    </row>
    <row r="127" spans="1:7">
      <c r="A127" s="34" t="s">
        <v>118</v>
      </c>
      <c r="B127" s="249" t="s">
        <v>119</v>
      </c>
      <c r="C127" s="250"/>
      <c r="D127" s="251"/>
      <c r="E127" s="36">
        <v>7.5999999999999998E-2</v>
      </c>
      <c r="F127" s="35" t="e">
        <f>E127*(G36+F48+F57+F120+F125+F131)/(1-E126)</f>
        <v>#REF!</v>
      </c>
    </row>
    <row r="128" spans="1:7">
      <c r="A128" s="34" t="s">
        <v>120</v>
      </c>
      <c r="B128" s="249" t="s">
        <v>121</v>
      </c>
      <c r="C128" s="250"/>
      <c r="D128" s="251"/>
      <c r="E128" s="36">
        <v>1.6500000000000001E-2</v>
      </c>
      <c r="F128" s="35" t="e">
        <f>E128*(G36+F48+F57+F120+F125+F131)/(1-E126)</f>
        <v>#REF!</v>
      </c>
    </row>
    <row r="129" spans="1:8">
      <c r="A129" s="34" t="s">
        <v>122</v>
      </c>
      <c r="B129" s="252" t="s">
        <v>123</v>
      </c>
      <c r="C129" s="253"/>
      <c r="D129" s="254"/>
      <c r="E129" s="36">
        <v>0.05</v>
      </c>
      <c r="F129" s="35" t="e">
        <f>E129*(G36+F48+F57+F120+F125+F131)/(1-E126)</f>
        <v>#REF!</v>
      </c>
    </row>
    <row r="130" spans="1:8">
      <c r="A130" s="34" t="s">
        <v>124</v>
      </c>
      <c r="B130" s="249" t="s">
        <v>125</v>
      </c>
      <c r="C130" s="250"/>
      <c r="D130" s="251"/>
      <c r="E130" s="51"/>
      <c r="F130" s="40"/>
    </row>
    <row r="131" spans="1:8">
      <c r="A131" s="34" t="s">
        <v>10</v>
      </c>
      <c r="B131" s="249" t="s">
        <v>126</v>
      </c>
      <c r="C131" s="250"/>
      <c r="D131" s="251"/>
      <c r="E131" s="46">
        <v>7.0000000000000007E-2</v>
      </c>
      <c r="F131" s="35" t="e">
        <f>E131*($G$36+$F$48+$F$57+$F$120+F125)</f>
        <v>#REF!</v>
      </c>
    </row>
    <row r="132" spans="1:8">
      <c r="A132" s="231" t="s">
        <v>77</v>
      </c>
      <c r="B132" s="232"/>
      <c r="C132" s="232"/>
      <c r="D132" s="232"/>
      <c r="E132" s="233"/>
      <c r="F132" s="40" t="e">
        <f>F125+F126+F131</f>
        <v>#REF!</v>
      </c>
      <c r="G132" s="52"/>
    </row>
    <row r="135" spans="1:8" ht="32.25" customHeight="1">
      <c r="A135" s="255" t="s">
        <v>127</v>
      </c>
      <c r="B135" s="256"/>
      <c r="C135" s="256"/>
      <c r="D135" s="256"/>
      <c r="E135" s="257"/>
      <c r="F135" s="35" t="s">
        <v>33</v>
      </c>
    </row>
    <row r="136" spans="1:8">
      <c r="A136" s="34" t="s">
        <v>5</v>
      </c>
      <c r="B136" s="230" t="s">
        <v>128</v>
      </c>
      <c r="C136" s="230"/>
      <c r="D136" s="230"/>
      <c r="E136" s="230"/>
      <c r="F136" s="35">
        <f>G36</f>
        <v>873.6</v>
      </c>
    </row>
    <row r="137" spans="1:8">
      <c r="A137" s="34" t="s">
        <v>7</v>
      </c>
      <c r="B137" s="230" t="s">
        <v>129</v>
      </c>
      <c r="C137" s="230"/>
      <c r="D137" s="230"/>
      <c r="E137" s="230"/>
      <c r="F137" s="35">
        <f>F48</f>
        <v>634.58000000000004</v>
      </c>
    </row>
    <row r="138" spans="1:8">
      <c r="A138" s="34" t="s">
        <v>10</v>
      </c>
      <c r="B138" s="230" t="s">
        <v>130</v>
      </c>
      <c r="C138" s="230"/>
      <c r="D138" s="230"/>
      <c r="E138" s="230"/>
      <c r="F138" s="35" t="e">
        <f>F57</f>
        <v>#REF!</v>
      </c>
    </row>
    <row r="139" spans="1:8">
      <c r="A139" s="34" t="s">
        <v>13</v>
      </c>
      <c r="B139" s="230" t="s">
        <v>131</v>
      </c>
      <c r="C139" s="230"/>
      <c r="D139" s="230"/>
      <c r="E139" s="230"/>
      <c r="F139" s="35">
        <f>F120</f>
        <v>660.45</v>
      </c>
      <c r="G139" s="52"/>
    </row>
    <row r="140" spans="1:8" ht="16.5" customHeight="1">
      <c r="A140" s="231" t="s">
        <v>81</v>
      </c>
      <c r="B140" s="232"/>
      <c r="C140" s="232"/>
      <c r="D140" s="232"/>
      <c r="E140" s="233"/>
      <c r="F140" s="40" t="e">
        <f>SUM(F136:F139)</f>
        <v>#REF!</v>
      </c>
      <c r="G140" s="52"/>
    </row>
    <row r="141" spans="1:8">
      <c r="A141" s="34" t="s">
        <v>38</v>
      </c>
      <c r="B141" s="230" t="s">
        <v>132</v>
      </c>
      <c r="C141" s="230"/>
      <c r="D141" s="230"/>
      <c r="E141" s="230"/>
      <c r="F141" s="35" t="e">
        <f>F132</f>
        <v>#REF!</v>
      </c>
    </row>
    <row r="142" spans="1:8">
      <c r="A142" s="234" t="s">
        <v>77</v>
      </c>
      <c r="B142" s="234"/>
      <c r="C142" s="234"/>
      <c r="D142" s="234"/>
      <c r="E142" s="234"/>
      <c r="F142" s="53" t="e">
        <f>SUM(F140:F141)</f>
        <v>#REF!</v>
      </c>
      <c r="G142" s="52" t="e">
        <f>(F140+F131+F125)/(1-E126)</f>
        <v>#REF!</v>
      </c>
      <c r="H142" s="52"/>
    </row>
    <row r="143" spans="1:8">
      <c r="D143" s="235" t="s">
        <v>133</v>
      </c>
      <c r="E143" s="235"/>
      <c r="F143" s="54" t="e">
        <f>F142/G36</f>
        <v>#REF!</v>
      </c>
    </row>
    <row r="145" spans="1:8" ht="26.25" customHeight="1">
      <c r="A145" s="236" t="s">
        <v>134</v>
      </c>
      <c r="B145" s="236"/>
      <c r="C145" s="236"/>
      <c r="D145" s="236"/>
      <c r="E145" s="236"/>
      <c r="F145" s="236"/>
    </row>
    <row r="146" spans="1:8">
      <c r="A146" s="55"/>
      <c r="B146" s="55"/>
      <c r="C146" s="55"/>
      <c r="D146" s="55"/>
      <c r="E146" s="55"/>
      <c r="F146" s="55"/>
    </row>
    <row r="147" spans="1:8">
      <c r="A147" s="56" t="s">
        <v>135</v>
      </c>
      <c r="B147" s="57"/>
      <c r="C147" s="58"/>
      <c r="D147" s="59" t="s">
        <v>136</v>
      </c>
      <c r="E147" s="57"/>
      <c r="F147" s="60"/>
      <c r="G147" s="61"/>
      <c r="H147" s="61"/>
    </row>
    <row r="148" spans="1:8">
      <c r="A148" s="237" t="s">
        <v>137</v>
      </c>
      <c r="B148" s="238"/>
      <c r="C148" s="239"/>
      <c r="D148" s="240">
        <v>8.3299999999999999E-2</v>
      </c>
      <c r="E148" s="241"/>
      <c r="F148" s="242"/>
    </row>
    <row r="149" spans="1:8">
      <c r="A149" s="243" t="s">
        <v>138</v>
      </c>
      <c r="B149" s="244"/>
      <c r="C149" s="245"/>
      <c r="D149" s="246">
        <v>0.121</v>
      </c>
      <c r="E149" s="247"/>
      <c r="F149" s="248"/>
    </row>
    <row r="150" spans="1:8" ht="33.75" customHeight="1">
      <c r="A150" s="210" t="s">
        <v>139</v>
      </c>
      <c r="B150" s="211"/>
      <c r="C150" s="212"/>
      <c r="D150" s="213">
        <v>0.05</v>
      </c>
      <c r="E150" s="214"/>
      <c r="F150" s="215"/>
    </row>
    <row r="151" spans="1:8">
      <c r="A151" s="216" t="s">
        <v>81</v>
      </c>
      <c r="B151" s="217"/>
      <c r="C151" s="218"/>
      <c r="D151" s="219">
        <v>0.25430000000000003</v>
      </c>
      <c r="E151" s="220"/>
      <c r="F151" s="221"/>
    </row>
    <row r="152" spans="1:8" ht="33.75" customHeight="1">
      <c r="A152" s="222" t="s">
        <v>140</v>
      </c>
      <c r="B152" s="223"/>
      <c r="C152" s="224"/>
      <c r="D152" s="62">
        <v>7.39</v>
      </c>
      <c r="E152" s="63">
        <v>7.6</v>
      </c>
      <c r="F152" s="64">
        <v>7.8200000000000006E-2</v>
      </c>
    </row>
    <row r="153" spans="1:8">
      <c r="A153" s="225" t="s">
        <v>141</v>
      </c>
      <c r="B153" s="226"/>
      <c r="C153" s="227"/>
      <c r="D153" s="65">
        <v>32.82</v>
      </c>
      <c r="E153" s="65">
        <v>33.03</v>
      </c>
      <c r="F153" s="66">
        <v>0.33250000000000002</v>
      </c>
    </row>
    <row r="154" spans="1:8" ht="36" customHeight="1">
      <c r="A154" s="228" t="s">
        <v>142</v>
      </c>
      <c r="B154" s="228"/>
      <c r="C154" s="228"/>
      <c r="D154" s="228"/>
      <c r="E154" s="228"/>
      <c r="F154" s="228"/>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9" t="s">
        <v>247</v>
      </c>
      <c r="B5" s="399"/>
      <c r="C5" s="399"/>
      <c r="D5" s="399"/>
      <c r="E5" s="399"/>
      <c r="F5" s="76">
        <f>SUM(F2:F4)</f>
        <v>404.22</v>
      </c>
    </row>
    <row r="6" spans="1:6">
      <c r="A6" s="399" t="s">
        <v>248</v>
      </c>
      <c r="B6" s="399"/>
      <c r="C6" s="399"/>
      <c r="D6" s="399"/>
      <c r="E6" s="399"/>
      <c r="F6" s="76">
        <f>TRUNC(F5/12,2)</f>
        <v>33.68</v>
      </c>
    </row>
  </sheetData>
  <sheetProtection algorithmName="SHA-512" hashValue="bqTG69KzxE/jJp94czhNjN73j2/g5wD1I5sE0yzKx2C4ZiGFW/TykavREMbbsYE5bv9a/pG0+U07nB7kZ0WuBw==" saltValue="rKUdS/r5TAhZwRYxNMYDe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F83" sqref="F8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258</v>
      </c>
      <c r="F19" s="369"/>
      <c r="H19" s="79"/>
    </row>
    <row r="20" spans="2:8" s="77" customFormat="1">
      <c r="B20" s="90"/>
      <c r="C20" s="94">
        <v>3</v>
      </c>
      <c r="D20" s="95" t="s">
        <v>170</v>
      </c>
      <c r="E20" s="400">
        <v>1100.92</v>
      </c>
      <c r="F20" s="371"/>
      <c r="H20" s="79"/>
    </row>
    <row r="21" spans="2:8" s="77" customFormat="1">
      <c r="B21" s="90"/>
      <c r="C21" s="94">
        <v>4</v>
      </c>
      <c r="D21" s="95" t="s">
        <v>171</v>
      </c>
      <c r="E21" s="372" t="s">
        <v>259</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65" t="s">
        <v>77</v>
      </c>
      <c r="D42" s="358"/>
      <c r="E42" s="129">
        <f>SUM(E34:E41)</f>
        <v>0.37209999999999999</v>
      </c>
      <c r="F42" s="130">
        <f>TRUNC(SUM(F34:F41),2)</f>
        <v>493.3</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89.69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Aux. Serv. Oper.'!F6</f>
        <v>27.44</v>
      </c>
    </row>
    <row r="84" spans="2:6">
      <c r="B84" s="80"/>
      <c r="C84" s="94" t="s">
        <v>7</v>
      </c>
      <c r="D84" s="326" t="s">
        <v>215</v>
      </c>
      <c r="E84" s="327"/>
      <c r="F84" s="159">
        <f>'Equipamentos - Aux. Serv. Oper.'!F11</f>
        <v>84.35</v>
      </c>
    </row>
    <row r="85" spans="2:6">
      <c r="B85" s="80"/>
      <c r="C85" s="94" t="s">
        <v>10</v>
      </c>
      <c r="D85" s="326"/>
      <c r="E85" s="327"/>
      <c r="F85" s="121">
        <v>0</v>
      </c>
    </row>
    <row r="86" spans="2:6" ht="16.5" customHeight="1">
      <c r="B86" s="80"/>
      <c r="C86" s="331" t="s">
        <v>77</v>
      </c>
      <c r="D86" s="337"/>
      <c r="E86" s="332"/>
      <c r="F86" s="130">
        <f>TRUNC(SUM(F83:F85),2)</f>
        <v>111.79</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11.42</v>
      </c>
    </row>
    <row r="91" spans="2:6">
      <c r="B91" s="80"/>
      <c r="C91" s="94" t="s">
        <v>7</v>
      </c>
      <c r="D91" s="103" t="s">
        <v>126</v>
      </c>
      <c r="E91" s="161">
        <f>'Planilha Aux. Almoxarife'!E91</f>
        <v>5.0000000000000001E-3</v>
      </c>
      <c r="F91" s="162">
        <f>TRUNC((F109*E91),2)</f>
        <v>11.42</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8.17</v>
      </c>
    </row>
    <row r="95" spans="2:6">
      <c r="B95" s="80"/>
      <c r="C95" s="164"/>
      <c r="D95" s="103" t="s">
        <v>220</v>
      </c>
      <c r="E95" s="161">
        <f>'Planilha Almoxarife'!E95</f>
        <v>1.5299999999999999E-2</v>
      </c>
      <c r="F95" s="162">
        <f>TRUNC(((F90+F91+F109)/E101*E95),2)</f>
        <v>37.9</v>
      </c>
    </row>
    <row r="96" spans="2:6">
      <c r="B96" s="80"/>
      <c r="C96" s="164"/>
      <c r="D96" s="123" t="s">
        <v>221</v>
      </c>
      <c r="E96" s="163"/>
      <c r="F96" s="162"/>
    </row>
    <row r="97" spans="2:6">
      <c r="B97" s="80"/>
      <c r="C97" s="164"/>
      <c r="D97" s="103" t="s">
        <v>222</v>
      </c>
      <c r="E97" s="161">
        <v>0.05</v>
      </c>
      <c r="F97" s="162">
        <f>TRUNC((F90+F91+F109)/E101*E97,2)</f>
        <v>123.88</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192.79</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1100.92</v>
      </c>
    </row>
    <row r="105" spans="2:6">
      <c r="B105" s="80"/>
      <c r="C105" s="94" t="s">
        <v>7</v>
      </c>
      <c r="D105" s="325" t="s">
        <v>228</v>
      </c>
      <c r="E105" s="325"/>
      <c r="F105" s="121">
        <f>F55</f>
        <v>982.41</v>
      </c>
    </row>
    <row r="106" spans="2:6">
      <c r="B106" s="80"/>
      <c r="C106" s="94" t="s">
        <v>10</v>
      </c>
      <c r="D106" s="325" t="s">
        <v>229</v>
      </c>
      <c r="E106" s="325"/>
      <c r="F106" s="121">
        <f>F65</f>
        <v>89.69</v>
      </c>
    </row>
    <row r="107" spans="2:6">
      <c r="B107" s="80"/>
      <c r="C107" s="94" t="s">
        <v>13</v>
      </c>
      <c r="D107" s="326" t="s">
        <v>230</v>
      </c>
      <c r="E107" s="327"/>
      <c r="F107" s="121">
        <f>F80</f>
        <v>0</v>
      </c>
    </row>
    <row r="108" spans="2:6">
      <c r="B108" s="80"/>
      <c r="C108" s="94" t="s">
        <v>38</v>
      </c>
      <c r="D108" s="325" t="s">
        <v>231</v>
      </c>
      <c r="E108" s="325"/>
      <c r="F108" s="121">
        <f>F86</f>
        <v>111.79</v>
      </c>
    </row>
    <row r="109" spans="2:6">
      <c r="B109" s="80"/>
      <c r="C109" s="328" t="s">
        <v>232</v>
      </c>
      <c r="D109" s="329"/>
      <c r="E109" s="330"/>
      <c r="F109" s="174">
        <f>TRUNC(SUM(F104:F108),2)</f>
        <v>2284.81</v>
      </c>
    </row>
    <row r="110" spans="2:6">
      <c r="B110" s="80"/>
      <c r="C110" s="94" t="s">
        <v>40</v>
      </c>
      <c r="D110" s="326" t="s">
        <v>233</v>
      </c>
      <c r="E110" s="327"/>
      <c r="F110" s="175">
        <f>F100</f>
        <v>192.79</v>
      </c>
    </row>
    <row r="111" spans="2:6">
      <c r="B111" s="80"/>
      <c r="C111" s="320" t="s">
        <v>234</v>
      </c>
      <c r="D111" s="321"/>
      <c r="E111" s="322"/>
      <c r="F111" s="176">
        <f>SUM(F109:F110)</f>
        <v>2477.6</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qfe6A0aw7jEfDfENj5vG72PAQI+HkUlBpkHBqvMcM8egI5Zm+OD3cuu0HswQl7RnkAiOPMUR2koytusjwAvWoQ==" saltValue="mcbh2NpzHQgbAPElJdEox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260</v>
      </c>
      <c r="C2" s="74">
        <v>4</v>
      </c>
      <c r="D2" s="74" t="s">
        <v>243</v>
      </c>
      <c r="E2" s="75">
        <v>33.33</v>
      </c>
      <c r="F2" s="76">
        <f>E2*C2</f>
        <v>133.32</v>
      </c>
    </row>
    <row r="3" spans="1:6" ht="75">
      <c r="A3" s="72">
        <v>2</v>
      </c>
      <c r="B3" s="73" t="s">
        <v>261</v>
      </c>
      <c r="C3" s="74">
        <v>4</v>
      </c>
      <c r="D3" s="74" t="s">
        <v>243</v>
      </c>
      <c r="E3" s="75">
        <v>33.26</v>
      </c>
      <c r="F3" s="76">
        <f>E3*C3</f>
        <v>133.04</v>
      </c>
    </row>
    <row r="4" spans="1:6" ht="30">
      <c r="A4" s="72">
        <v>3</v>
      </c>
      <c r="B4" s="73" t="s">
        <v>262</v>
      </c>
      <c r="C4" s="74">
        <v>2</v>
      </c>
      <c r="D4" s="74" t="s">
        <v>246</v>
      </c>
      <c r="E4" s="75">
        <v>31.51</v>
      </c>
      <c r="F4" s="76">
        <f>E4*C4</f>
        <v>63.02</v>
      </c>
    </row>
    <row r="5" spans="1:6">
      <c r="A5" s="399" t="s">
        <v>247</v>
      </c>
      <c r="B5" s="399"/>
      <c r="C5" s="399"/>
      <c r="D5" s="399"/>
      <c r="E5" s="399"/>
      <c r="F5" s="76">
        <f>SUM(F2:F4)</f>
        <v>329.38</v>
      </c>
    </row>
    <row r="6" spans="1:6">
      <c r="A6" s="399" t="s">
        <v>248</v>
      </c>
      <c r="B6" s="399"/>
      <c r="C6" s="399"/>
      <c r="D6" s="399"/>
      <c r="E6" s="399"/>
      <c r="F6" s="76">
        <f>TRUNC(F5/12,2)</f>
        <v>27.44</v>
      </c>
    </row>
  </sheetData>
  <sheetProtection algorithmName="SHA-512" hashValue="gTBoLyWHE/USQi/hHIJYvs8Xma0C/1n7grmlG58ty6tW4rcGLfOTYdfZ7G52m7JK7dRz6x9vnC6JfVLv16DuKg==" saltValue="Mkoosq2uKKcOnV9vd8urT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E2" sqref="E2:E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263</v>
      </c>
      <c r="C2" s="74">
        <v>2</v>
      </c>
      <c r="D2" s="74" t="s">
        <v>243</v>
      </c>
      <c r="E2" s="75">
        <v>150.38999999999999</v>
      </c>
      <c r="F2" s="76">
        <f>E2*C2</f>
        <v>300.77999999999997</v>
      </c>
    </row>
    <row r="3" spans="1:6" ht="60">
      <c r="A3" s="72">
        <v>2</v>
      </c>
      <c r="B3" s="73" t="s">
        <v>264</v>
      </c>
      <c r="C3" s="74">
        <v>2</v>
      </c>
      <c r="D3" s="74" t="s">
        <v>246</v>
      </c>
      <c r="E3" s="75">
        <v>99.18</v>
      </c>
      <c r="F3" s="76">
        <f>E3*C3</f>
        <v>198.36</v>
      </c>
    </row>
    <row r="4" spans="1:6" ht="75">
      <c r="A4" s="72">
        <v>3</v>
      </c>
      <c r="B4" s="73" t="s">
        <v>265</v>
      </c>
      <c r="C4" s="74">
        <v>2</v>
      </c>
      <c r="D4" s="74" t="s">
        <v>243</v>
      </c>
      <c r="E4" s="75">
        <v>21.35</v>
      </c>
      <c r="F4" s="76">
        <f>E4*C4</f>
        <v>42.7</v>
      </c>
    </row>
    <row r="5" spans="1:6" ht="60">
      <c r="A5" s="72">
        <v>4</v>
      </c>
      <c r="B5" s="73" t="s">
        <v>266</v>
      </c>
      <c r="C5" s="74">
        <v>2</v>
      </c>
      <c r="D5" s="74" t="s">
        <v>246</v>
      </c>
      <c r="E5" s="75">
        <v>67.569999999999993</v>
      </c>
      <c r="F5" s="76"/>
    </row>
    <row r="6" spans="1:6" ht="30">
      <c r="A6" s="72">
        <v>5</v>
      </c>
      <c r="B6" s="73" t="s">
        <v>267</v>
      </c>
      <c r="C6" s="74">
        <v>2</v>
      </c>
      <c r="D6" s="74" t="s">
        <v>243</v>
      </c>
      <c r="E6" s="75">
        <v>8.3000000000000007</v>
      </c>
      <c r="F6" s="76">
        <f>E6*C6</f>
        <v>16.600000000000001</v>
      </c>
    </row>
    <row r="7" spans="1:6" ht="60">
      <c r="A7" s="72">
        <v>6</v>
      </c>
      <c r="B7" s="73" t="s">
        <v>268</v>
      </c>
      <c r="C7" s="74">
        <v>1</v>
      </c>
      <c r="D7" s="74" t="s">
        <v>243</v>
      </c>
      <c r="E7" s="75">
        <v>290.8</v>
      </c>
      <c r="F7" s="76">
        <f>E7*C7</f>
        <v>290.8</v>
      </c>
    </row>
    <row r="8" spans="1:6" ht="60">
      <c r="A8" s="72">
        <v>7</v>
      </c>
      <c r="B8" s="73" t="s">
        <v>269</v>
      </c>
      <c r="C8" s="74">
        <v>4</v>
      </c>
      <c r="D8" s="74" t="s">
        <v>270</v>
      </c>
      <c r="E8" s="75">
        <v>11.41</v>
      </c>
      <c r="F8" s="76">
        <f>E8*C8</f>
        <v>45.64</v>
      </c>
    </row>
    <row r="9" spans="1:6" ht="30">
      <c r="A9" s="72">
        <v>8</v>
      </c>
      <c r="B9" s="73" t="s">
        <v>271</v>
      </c>
      <c r="C9" s="74">
        <v>6</v>
      </c>
      <c r="D9" s="74" t="s">
        <v>272</v>
      </c>
      <c r="E9" s="75">
        <v>19.559999999999999</v>
      </c>
      <c r="F9" s="76">
        <f>E9*C9</f>
        <v>117.36</v>
      </c>
    </row>
    <row r="10" spans="1:6">
      <c r="A10" s="399" t="s">
        <v>247</v>
      </c>
      <c r="B10" s="399"/>
      <c r="C10" s="399"/>
      <c r="D10" s="399"/>
      <c r="E10" s="399"/>
      <c r="F10" s="76">
        <f>SUM(F2:F9)</f>
        <v>1012.24</v>
      </c>
    </row>
    <row r="11" spans="1:6">
      <c r="A11" s="399" t="s">
        <v>248</v>
      </c>
      <c r="B11" s="399"/>
      <c r="C11" s="399"/>
      <c r="D11" s="399"/>
      <c r="E11" s="399"/>
      <c r="F11" s="76">
        <f>TRUNC(F10/12,2)</f>
        <v>84.35</v>
      </c>
    </row>
  </sheetData>
  <sheetProtection algorithmName="SHA-512" hashValue="JzdNzMLI2HSKSR8suKq1OX/P5hUDfw+J2gGFYuB44BgU3xw9pdEZqoAG/9BG+CoVseFHV0/qJ/SgrEqg7pTQ+A==" saltValue="xk363R5CywvK8AI70Xt71g=="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1" zoomScale="120" zoomScaleNormal="100" zoomScaleSheetLayoutView="120" workbookViewId="0">
      <selection activeCell="F52" sqref="F5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273</v>
      </c>
      <c r="F19" s="369"/>
      <c r="H19" s="79"/>
    </row>
    <row r="20" spans="2:8" s="77" customFormat="1">
      <c r="B20" s="90"/>
      <c r="C20" s="94">
        <v>3</v>
      </c>
      <c r="D20" s="95" t="s">
        <v>170</v>
      </c>
      <c r="E20" s="400">
        <v>1100.92</v>
      </c>
      <c r="F20" s="371"/>
      <c r="H20" s="79"/>
    </row>
    <row r="21" spans="2:8" s="77" customFormat="1">
      <c r="B21" s="90"/>
      <c r="C21" s="94">
        <v>4</v>
      </c>
      <c r="D21" s="95" t="s">
        <v>171</v>
      </c>
      <c r="E21" s="372" t="s">
        <v>274</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65" t="s">
        <v>77</v>
      </c>
      <c r="D42" s="358"/>
      <c r="E42" s="129">
        <f>SUM(E34:E41)</f>
        <v>0.37209999999999999</v>
      </c>
      <c r="F42" s="130">
        <f>TRUNC(SUM(F34:F41),2)</f>
        <v>493.3</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89.69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Aux. Manut. Pre.'!F5</f>
        <v>31.69</v>
      </c>
    </row>
    <row r="84" spans="2:6">
      <c r="B84" s="80"/>
      <c r="C84" s="94" t="s">
        <v>7</v>
      </c>
      <c r="D84" s="326" t="s">
        <v>215</v>
      </c>
      <c r="E84" s="327"/>
      <c r="F84" s="159">
        <f>'Equipamentos - Aux. Manut. Pre.'!F8</f>
        <v>8.06</v>
      </c>
    </row>
    <row r="85" spans="2:6">
      <c r="B85" s="80"/>
      <c r="C85" s="94" t="s">
        <v>10</v>
      </c>
      <c r="D85" s="326"/>
      <c r="E85" s="327"/>
      <c r="F85" s="121">
        <v>0</v>
      </c>
    </row>
    <row r="86" spans="2:6" ht="16.5" customHeight="1">
      <c r="B86" s="80"/>
      <c r="C86" s="331" t="s">
        <v>77</v>
      </c>
      <c r="D86" s="337"/>
      <c r="E86" s="332"/>
      <c r="F86" s="130">
        <f>TRUNC(SUM(F83:F85),2)</f>
        <v>39.75</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11.06</v>
      </c>
    </row>
    <row r="91" spans="2:6">
      <c r="B91" s="80"/>
      <c r="C91" s="94" t="s">
        <v>7</v>
      </c>
      <c r="D91" s="103" t="s">
        <v>126</v>
      </c>
      <c r="E91" s="161">
        <f>'Planilha Aux. Almoxarife'!E91</f>
        <v>5.0000000000000001E-3</v>
      </c>
      <c r="F91" s="162">
        <f>TRUNC((F109*E91),2)</f>
        <v>11.06</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7.91</v>
      </c>
    </row>
    <row r="95" spans="2:6">
      <c r="B95" s="80"/>
      <c r="C95" s="164"/>
      <c r="D95" s="103" t="s">
        <v>220</v>
      </c>
      <c r="E95" s="161">
        <f>'Planilha Almoxarife'!E95</f>
        <v>1.5299999999999999E-2</v>
      </c>
      <c r="F95" s="162">
        <f>TRUNC(((F90+F91+F109)/E101*E95),2)</f>
        <v>36.71</v>
      </c>
    </row>
    <row r="96" spans="2:6">
      <c r="B96" s="80"/>
      <c r="C96" s="164"/>
      <c r="D96" s="123" t="s">
        <v>221</v>
      </c>
      <c r="E96" s="163"/>
      <c r="F96" s="162"/>
    </row>
    <row r="97" spans="2:6">
      <c r="B97" s="80"/>
      <c r="C97" s="164"/>
      <c r="D97" s="103" t="s">
        <v>222</v>
      </c>
      <c r="E97" s="161">
        <v>0.05</v>
      </c>
      <c r="F97" s="162">
        <f>TRUNC((F90+F91+F109)/E101*E97,2)</f>
        <v>119.97</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186.71</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1100.92</v>
      </c>
    </row>
    <row r="105" spans="2:6">
      <c r="B105" s="80"/>
      <c r="C105" s="94" t="s">
        <v>7</v>
      </c>
      <c r="D105" s="325" t="s">
        <v>228</v>
      </c>
      <c r="E105" s="325"/>
      <c r="F105" s="121">
        <f>F55</f>
        <v>982.41</v>
      </c>
    </row>
    <row r="106" spans="2:6">
      <c r="B106" s="80"/>
      <c r="C106" s="94" t="s">
        <v>10</v>
      </c>
      <c r="D106" s="325" t="s">
        <v>229</v>
      </c>
      <c r="E106" s="325"/>
      <c r="F106" s="121">
        <f>F65</f>
        <v>89.69</v>
      </c>
    </row>
    <row r="107" spans="2:6">
      <c r="B107" s="80"/>
      <c r="C107" s="94" t="s">
        <v>13</v>
      </c>
      <c r="D107" s="326" t="s">
        <v>230</v>
      </c>
      <c r="E107" s="327"/>
      <c r="F107" s="121">
        <f>F80</f>
        <v>0</v>
      </c>
    </row>
    <row r="108" spans="2:6">
      <c r="B108" s="80"/>
      <c r="C108" s="94" t="s">
        <v>38</v>
      </c>
      <c r="D108" s="325" t="s">
        <v>231</v>
      </c>
      <c r="E108" s="325"/>
      <c r="F108" s="121">
        <f>F86</f>
        <v>39.75</v>
      </c>
    </row>
    <row r="109" spans="2:6">
      <c r="B109" s="80"/>
      <c r="C109" s="328" t="s">
        <v>232</v>
      </c>
      <c r="D109" s="329"/>
      <c r="E109" s="330"/>
      <c r="F109" s="174">
        <f>TRUNC(SUM(F104:F108),2)</f>
        <v>2212.77</v>
      </c>
    </row>
    <row r="110" spans="2:6">
      <c r="B110" s="80"/>
      <c r="C110" s="94" t="s">
        <v>40</v>
      </c>
      <c r="D110" s="326" t="s">
        <v>233</v>
      </c>
      <c r="E110" s="327"/>
      <c r="F110" s="175">
        <f>F100</f>
        <v>186.71</v>
      </c>
    </row>
    <row r="111" spans="2:6">
      <c r="B111" s="80"/>
      <c r="C111" s="320" t="s">
        <v>234</v>
      </c>
      <c r="D111" s="321"/>
      <c r="E111" s="322"/>
      <c r="F111" s="176">
        <f>SUM(F109:F110)</f>
        <v>2399.48</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rqZNziUavAWOC18rP/YOsXQWXAbXqIjKQsMibYiyFCahjUYreSrs3szUTgxUqLfxa8sfFRdKpzJOQy539bzKOA==" saltValue="CdIzSOUOEWRbecAjHde/U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275</v>
      </c>
      <c r="C2" s="74">
        <v>4</v>
      </c>
      <c r="D2" s="74" t="s">
        <v>243</v>
      </c>
      <c r="E2" s="75">
        <v>74.66</v>
      </c>
      <c r="F2" s="76">
        <f>E2*C2</f>
        <v>298.64</v>
      </c>
    </row>
    <row r="3" spans="1:6">
      <c r="A3" s="72">
        <v>2</v>
      </c>
      <c r="B3" s="73" t="s">
        <v>276</v>
      </c>
      <c r="C3" s="74">
        <v>2</v>
      </c>
      <c r="D3" s="74" t="s">
        <v>246</v>
      </c>
      <c r="E3" s="75">
        <v>40.840000000000003</v>
      </c>
      <c r="F3" s="76">
        <f>E3*C3</f>
        <v>81.680000000000007</v>
      </c>
    </row>
    <row r="4" spans="1:6">
      <c r="A4" s="399" t="s">
        <v>247</v>
      </c>
      <c r="B4" s="399"/>
      <c r="C4" s="399"/>
      <c r="D4" s="399"/>
      <c r="E4" s="399"/>
      <c r="F4" s="76">
        <f>SUM(F2:F3)</f>
        <v>380.32</v>
      </c>
    </row>
    <row r="5" spans="1:6">
      <c r="A5" s="399" t="s">
        <v>248</v>
      </c>
      <c r="B5" s="399"/>
      <c r="C5" s="399"/>
      <c r="D5" s="399"/>
      <c r="E5" s="399"/>
      <c r="F5" s="76">
        <f>TRUNC(F4/12,2)</f>
        <v>31.69</v>
      </c>
    </row>
  </sheetData>
  <sheetProtection algorithmName="SHA-512" hashValue="BpwuZZFANOvUtyRGqQiluv3mDD95/mQNvKh3vSi/5fI0Fi2Io9i8nxy+eTK4RrmPTxW9UM1dXeDFdZE51q7+5A==" saltValue="Z9lH3/2GoiS5MnUAzpLhw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277</v>
      </c>
      <c r="C2" s="74">
        <v>1</v>
      </c>
      <c r="D2" s="74" t="s">
        <v>243</v>
      </c>
      <c r="E2" s="75">
        <v>18.36</v>
      </c>
      <c r="F2" s="76">
        <f>E2*C2</f>
        <v>18.36</v>
      </c>
    </row>
    <row r="3" spans="1:6" ht="30">
      <c r="A3" s="72">
        <v>2</v>
      </c>
      <c r="B3" s="73" t="s">
        <v>278</v>
      </c>
      <c r="C3" s="74">
        <v>2</v>
      </c>
      <c r="D3" s="74" t="s">
        <v>243</v>
      </c>
      <c r="E3" s="75">
        <v>4.18</v>
      </c>
      <c r="F3" s="76">
        <f>E3*C3</f>
        <v>8.36</v>
      </c>
    </row>
    <row r="4" spans="1:6" ht="30">
      <c r="A4" s="72">
        <v>3</v>
      </c>
      <c r="B4" s="73" t="s">
        <v>279</v>
      </c>
      <c r="C4" s="74">
        <v>6</v>
      </c>
      <c r="D4" s="74" t="s">
        <v>243</v>
      </c>
      <c r="E4" s="75">
        <v>1.24</v>
      </c>
      <c r="F4" s="76">
        <f>E4*C4</f>
        <v>7.44</v>
      </c>
    </row>
    <row r="5" spans="1:6" ht="30">
      <c r="A5" s="72">
        <v>4</v>
      </c>
      <c r="B5" s="73" t="s">
        <v>280</v>
      </c>
      <c r="C5" s="74">
        <v>4</v>
      </c>
      <c r="D5" s="74" t="s">
        <v>246</v>
      </c>
      <c r="E5" s="75">
        <v>11.3</v>
      </c>
      <c r="F5" s="76">
        <f>E5*C5</f>
        <v>45.2</v>
      </c>
    </row>
    <row r="6" spans="1:6" ht="30">
      <c r="A6" s="72">
        <v>5</v>
      </c>
      <c r="B6" s="73" t="s">
        <v>281</v>
      </c>
      <c r="C6" s="74">
        <v>2</v>
      </c>
      <c r="D6" s="74" t="s">
        <v>243</v>
      </c>
      <c r="E6" s="75">
        <v>8.6999999999999993</v>
      </c>
      <c r="F6" s="76">
        <f>E6*C6</f>
        <v>17.399999999999999</v>
      </c>
    </row>
    <row r="7" spans="1:6">
      <c r="A7" s="399" t="s">
        <v>247</v>
      </c>
      <c r="B7" s="399"/>
      <c r="C7" s="399"/>
      <c r="D7" s="399"/>
      <c r="E7" s="399"/>
      <c r="F7" s="76">
        <f>SUM(F2:F6)</f>
        <v>96.76</v>
      </c>
    </row>
    <row r="8" spans="1:6">
      <c r="A8" s="399" t="s">
        <v>248</v>
      </c>
      <c r="B8" s="399"/>
      <c r="C8" s="399"/>
      <c r="D8" s="399"/>
      <c r="E8" s="399"/>
      <c r="F8" s="76">
        <f>TRUNC(F7/12,2)</f>
        <v>8.06</v>
      </c>
    </row>
  </sheetData>
  <sheetProtection algorithmName="SHA-512" hashValue="Dl/ekzlttNL4k+RJfD882myPNmKQiWMid5l4f4PwJpxuRs6OQVQResJhhx4DM+gjg4uUDfwxTKqkurxEA0sNXQ==" saltValue="pM11eM0aC2xalxqeHYXJp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9" zoomScale="120" zoomScaleNormal="100" zoomScaleSheetLayoutView="120" workbookViewId="0">
      <selection activeCell="F83" sqref="F8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282</v>
      </c>
      <c r="F19" s="369"/>
      <c r="H19" s="79"/>
    </row>
    <row r="20" spans="2:8" s="77" customFormat="1">
      <c r="B20" s="90"/>
      <c r="C20" s="94">
        <v>3</v>
      </c>
      <c r="D20" s="95" t="s">
        <v>170</v>
      </c>
      <c r="E20" s="400">
        <v>1100.92</v>
      </c>
      <c r="F20" s="371"/>
      <c r="H20" s="79"/>
    </row>
    <row r="21" spans="2:8" s="77" customFormat="1">
      <c r="B21" s="90"/>
      <c r="C21" s="94">
        <v>4</v>
      </c>
      <c r="D21" s="95" t="s">
        <v>171</v>
      </c>
      <c r="E21" s="372" t="s">
        <v>283</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65" t="s">
        <v>77</v>
      </c>
      <c r="D42" s="358"/>
      <c r="E42" s="129">
        <f>SUM(E34:E41)</f>
        <v>0.37209999999999999</v>
      </c>
      <c r="F42" s="130">
        <f>TRUNC(SUM(F34:F41),2)</f>
        <v>493.3</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89.69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Contínuo'!F6</f>
        <v>33.68</v>
      </c>
    </row>
    <row r="84" spans="2:6">
      <c r="B84" s="80"/>
      <c r="C84" s="94" t="s">
        <v>7</v>
      </c>
      <c r="D84" s="326" t="s">
        <v>215</v>
      </c>
      <c r="E84" s="327"/>
      <c r="F84" s="159">
        <v>0</v>
      </c>
    </row>
    <row r="85" spans="2:6">
      <c r="B85" s="80"/>
      <c r="C85" s="94" t="s">
        <v>10</v>
      </c>
      <c r="D85" s="326"/>
      <c r="E85" s="327"/>
      <c r="F85" s="121">
        <v>0</v>
      </c>
    </row>
    <row r="86" spans="2:6" ht="16.5" customHeight="1">
      <c r="B86" s="80"/>
      <c r="C86" s="331" t="s">
        <v>77</v>
      </c>
      <c r="D86" s="337"/>
      <c r="E86" s="332"/>
      <c r="F86" s="130">
        <f>TRUNC(SUM(F83:F85),2)</f>
        <v>33.68</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11.03</v>
      </c>
    </row>
    <row r="91" spans="2:6">
      <c r="B91" s="80"/>
      <c r="C91" s="94" t="s">
        <v>7</v>
      </c>
      <c r="D91" s="103" t="s">
        <v>126</v>
      </c>
      <c r="E91" s="161">
        <f>'Planilha Aux. Almoxarife'!E91</f>
        <v>5.0000000000000001E-3</v>
      </c>
      <c r="F91" s="162">
        <f>TRUNC((F109*E91),2)</f>
        <v>11.03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7.89</v>
      </c>
    </row>
    <row r="95" spans="2:6">
      <c r="B95" s="80"/>
      <c r="C95" s="164"/>
      <c r="D95" s="103" t="s">
        <v>220</v>
      </c>
      <c r="E95" s="161">
        <f>'Planilha Almoxarife'!E95</f>
        <v>1.5299999999999999E-2</v>
      </c>
      <c r="F95" s="162">
        <f>TRUNC(((F90+F91+F109)/E101*E95),2)</f>
        <v>36.61</v>
      </c>
    </row>
    <row r="96" spans="2:6">
      <c r="B96" s="80"/>
      <c r="C96" s="164"/>
      <c r="D96" s="123" t="s">
        <v>221</v>
      </c>
      <c r="E96" s="163"/>
      <c r="F96" s="162"/>
    </row>
    <row r="97" spans="2:6">
      <c r="B97" s="80"/>
      <c r="C97" s="164"/>
      <c r="D97" s="103" t="s">
        <v>222</v>
      </c>
      <c r="E97" s="161">
        <v>0.05</v>
      </c>
      <c r="F97" s="162">
        <f>TRUNC((F90+F91+F109)/E101*E97,2)</f>
        <v>119.64</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186.2</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1100.92</v>
      </c>
    </row>
    <row r="105" spans="2:6">
      <c r="B105" s="80"/>
      <c r="C105" s="94" t="s">
        <v>7</v>
      </c>
      <c r="D105" s="325" t="s">
        <v>228</v>
      </c>
      <c r="E105" s="325"/>
      <c r="F105" s="121">
        <f>F55</f>
        <v>982.41</v>
      </c>
    </row>
    <row r="106" spans="2:6">
      <c r="B106" s="80"/>
      <c r="C106" s="94" t="s">
        <v>10</v>
      </c>
      <c r="D106" s="325" t="s">
        <v>229</v>
      </c>
      <c r="E106" s="325"/>
      <c r="F106" s="121">
        <f>F65</f>
        <v>89.69</v>
      </c>
    </row>
    <row r="107" spans="2:6">
      <c r="B107" s="80"/>
      <c r="C107" s="94" t="s">
        <v>13</v>
      </c>
      <c r="D107" s="326" t="s">
        <v>230</v>
      </c>
      <c r="E107" s="327"/>
      <c r="F107" s="121">
        <f>F80</f>
        <v>0</v>
      </c>
    </row>
    <row r="108" spans="2:6">
      <c r="B108" s="80"/>
      <c r="C108" s="94" t="s">
        <v>38</v>
      </c>
      <c r="D108" s="325" t="s">
        <v>231</v>
      </c>
      <c r="E108" s="325"/>
      <c r="F108" s="121">
        <f>F86</f>
        <v>33.68</v>
      </c>
    </row>
    <row r="109" spans="2:6">
      <c r="B109" s="80"/>
      <c r="C109" s="328" t="s">
        <v>232</v>
      </c>
      <c r="D109" s="329"/>
      <c r="E109" s="330"/>
      <c r="F109" s="174">
        <f>TRUNC(SUM(F104:F108),2)</f>
        <v>2206.6999999999998</v>
      </c>
    </row>
    <row r="110" spans="2:6">
      <c r="B110" s="80"/>
      <c r="C110" s="94" t="s">
        <v>40</v>
      </c>
      <c r="D110" s="326" t="s">
        <v>233</v>
      </c>
      <c r="E110" s="327"/>
      <c r="F110" s="175">
        <f>F100</f>
        <v>186.2</v>
      </c>
    </row>
    <row r="111" spans="2:6">
      <c r="B111" s="80"/>
      <c r="C111" s="320" t="s">
        <v>234</v>
      </c>
      <c r="D111" s="321"/>
      <c r="E111" s="322"/>
      <c r="F111" s="176">
        <f>SUM(F109:F110)</f>
        <v>2392.9</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HUXh+6Zgke3m7Ke9mbfkjMI3juIILcgnYqOiOXfZ1wsjt1W9pnfxThTazQynlPs+DnjPoG2A4V610OLcBWxbsQ==" saltValue="1zY2YYo5CjOAJmQscywHh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9" t="s">
        <v>247</v>
      </c>
      <c r="B5" s="399"/>
      <c r="C5" s="399"/>
      <c r="D5" s="399"/>
      <c r="E5" s="399"/>
      <c r="F5" s="76">
        <f>SUM(F2:F4)</f>
        <v>404.22</v>
      </c>
    </row>
    <row r="6" spans="1:6">
      <c r="A6" s="399" t="s">
        <v>248</v>
      </c>
      <c r="B6" s="399"/>
      <c r="C6" s="399"/>
      <c r="D6" s="399"/>
      <c r="E6" s="399"/>
      <c r="F6" s="76">
        <f>TRUNC(F5/12,2)</f>
        <v>33.68</v>
      </c>
    </row>
  </sheetData>
  <sheetProtection algorithmName="SHA-512" hashValue="zG/be5VYnzGcDBhg6ZegN/0qmOZrm41VJxy8bdsxBMKio/CB2/ZcScuy9kBcKDxIXziya7GLCN3qSMmiDCPK6Q==" saltValue="2joEnhkfHqhPG+c3uQ4V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9" zoomScale="120" zoomScaleNormal="100" zoomScaleSheetLayoutView="120" workbookViewId="0">
      <selection activeCell="F83" sqref="F8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284</v>
      </c>
      <c r="F19" s="369"/>
      <c r="H19" s="79"/>
    </row>
    <row r="20" spans="2:8" s="77" customFormat="1">
      <c r="B20" s="90"/>
      <c r="C20" s="94">
        <v>3</v>
      </c>
      <c r="D20" s="95" t="s">
        <v>170</v>
      </c>
      <c r="E20" s="400">
        <v>1626.32</v>
      </c>
      <c r="F20" s="371"/>
      <c r="H20" s="79"/>
    </row>
    <row r="21" spans="2:8" s="77" customFormat="1">
      <c r="B21" s="90"/>
      <c r="C21" s="94">
        <v>4</v>
      </c>
      <c r="D21" s="95" t="s">
        <v>171</v>
      </c>
      <c r="E21" s="372" t="s">
        <v>285</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8"/>
      <c r="D26" s="109" t="s">
        <v>77</v>
      </c>
      <c r="E26" s="110"/>
      <c r="F26" s="111">
        <f>TRUNC(SUM(F25:F25),2)</f>
        <v>1626.32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135.47</v>
      </c>
    </row>
    <row r="30" spans="2:8">
      <c r="B30" s="80"/>
      <c r="C30" s="94" t="s">
        <v>7</v>
      </c>
      <c r="D30" s="116" t="s">
        <v>179</v>
      </c>
      <c r="E30" s="117">
        <v>0.121</v>
      </c>
      <c r="F30" s="115">
        <f>TRUNC(($F$26*E30),2)</f>
        <v>196.78</v>
      </c>
    </row>
    <row r="31" spans="2:8">
      <c r="B31" s="80"/>
      <c r="C31" s="108"/>
      <c r="D31" s="109" t="s">
        <v>77</v>
      </c>
      <c r="E31" s="118">
        <f>SUM(E29:E30)</f>
        <v>0.20430000000000001</v>
      </c>
      <c r="F31" s="119">
        <f>TRUNC(SUM(F29:F30),2)</f>
        <v>332.25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391.71</v>
      </c>
    </row>
    <row r="35" spans="2:6">
      <c r="B35" s="80"/>
      <c r="C35" s="94" t="s">
        <v>7</v>
      </c>
      <c r="D35" s="103" t="s">
        <v>183</v>
      </c>
      <c r="E35" s="126">
        <v>2.5000000000000001E-2</v>
      </c>
      <c r="F35" s="127">
        <f t="shared" si="0"/>
        <v>48.96</v>
      </c>
    </row>
    <row r="36" spans="2:6">
      <c r="B36" s="80"/>
      <c r="C36" s="94" t="s">
        <v>10</v>
      </c>
      <c r="D36" s="103" t="s">
        <v>184</v>
      </c>
      <c r="E36" s="126">
        <f>'Planilha Almoxarife'!$E$36</f>
        <v>3.4099999999999998E-2</v>
      </c>
      <c r="F36" s="127">
        <f t="shared" si="0"/>
        <v>66.78</v>
      </c>
    </row>
    <row r="37" spans="2:6">
      <c r="B37" s="80"/>
      <c r="C37" s="94" t="s">
        <v>13</v>
      </c>
      <c r="D37" s="103" t="s">
        <v>185</v>
      </c>
      <c r="E37" s="126">
        <v>1.4999999999999999E-2</v>
      </c>
      <c r="F37" s="127">
        <f t="shared" si="0"/>
        <v>29.37</v>
      </c>
    </row>
    <row r="38" spans="2:6">
      <c r="B38" s="80"/>
      <c r="C38" s="94" t="s">
        <v>38</v>
      </c>
      <c r="D38" s="103" t="s">
        <v>186</v>
      </c>
      <c r="E38" s="126">
        <v>0.01</v>
      </c>
      <c r="F38" s="127">
        <f t="shared" si="0"/>
        <v>19.579999999999998</v>
      </c>
    </row>
    <row r="39" spans="2:6">
      <c r="B39" s="80"/>
      <c r="C39" s="94" t="s">
        <v>40</v>
      </c>
      <c r="D39" s="103" t="s">
        <v>187</v>
      </c>
      <c r="E39" s="126">
        <v>6.0000000000000001E-3</v>
      </c>
      <c r="F39" s="127">
        <f t="shared" si="0"/>
        <v>11.75</v>
      </c>
    </row>
    <row r="40" spans="2:6">
      <c r="B40" s="80"/>
      <c r="C40" s="94" t="s">
        <v>42</v>
      </c>
      <c r="D40" s="103" t="s">
        <v>188</v>
      </c>
      <c r="E40" s="126">
        <v>2E-3</v>
      </c>
      <c r="F40" s="127">
        <f t="shared" si="0"/>
        <v>3.91</v>
      </c>
    </row>
    <row r="41" spans="2:6">
      <c r="B41" s="80"/>
      <c r="C41" s="94" t="s">
        <v>44</v>
      </c>
      <c r="D41" s="103" t="s">
        <v>74</v>
      </c>
      <c r="E41" s="126">
        <v>0.08</v>
      </c>
      <c r="F41" s="127">
        <f t="shared" si="0"/>
        <v>156.68</v>
      </c>
    </row>
    <row r="42" spans="2:6">
      <c r="B42" s="80"/>
      <c r="C42" s="365" t="s">
        <v>77</v>
      </c>
      <c r="D42" s="358"/>
      <c r="E42" s="129">
        <f>SUM(E34:E41)</f>
        <v>0.37209999999999999</v>
      </c>
      <c r="F42" s="130">
        <f>TRUNC(SUM(F34:F41),2)</f>
        <v>728.74</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332.25</v>
      </c>
    </row>
    <row r="53" spans="2:8">
      <c r="B53" s="80"/>
      <c r="C53" s="94" t="s">
        <v>180</v>
      </c>
      <c r="D53" s="116" t="s">
        <v>196</v>
      </c>
      <c r="E53" s="117">
        <f>E42</f>
        <v>0.37209999999999999</v>
      </c>
      <c r="F53" s="121">
        <f>F42</f>
        <v>728.74</v>
      </c>
    </row>
    <row r="54" spans="2:8">
      <c r="B54" s="80"/>
      <c r="C54" s="94" t="s">
        <v>189</v>
      </c>
      <c r="D54" s="116" t="s">
        <v>48</v>
      </c>
      <c r="E54" s="141"/>
      <c r="F54" s="121">
        <f>F49</f>
        <v>264.2</v>
      </c>
    </row>
    <row r="55" spans="2:8">
      <c r="B55" s="80"/>
      <c r="C55" s="138"/>
      <c r="D55" s="128" t="s">
        <v>77</v>
      </c>
      <c r="E55" s="142"/>
      <c r="F55" s="119">
        <f>SUM(F52:F54)</f>
        <v>1325.19</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9.99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65.05</v>
      </c>
      <c r="G61" s="148"/>
      <c r="H61" s="149"/>
    </row>
    <row r="62" spans="2:8" s="78" customFormat="1">
      <c r="B62" s="144"/>
      <c r="C62" s="145" t="s">
        <v>13</v>
      </c>
      <c r="D62" s="146" t="s">
        <v>202</v>
      </c>
      <c r="E62" s="147">
        <v>1.8499999999999999E-2</v>
      </c>
      <c r="F62" s="127">
        <f>TRUNC(((F26+F55)*E62),2)</f>
        <v>54.6</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129.63999999999999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Motorista'!F6</f>
        <v>33.68</v>
      </c>
    </row>
    <row r="84" spans="2:6">
      <c r="B84" s="80"/>
      <c r="C84" s="94" t="s">
        <v>7</v>
      </c>
      <c r="D84" s="326" t="s">
        <v>215</v>
      </c>
      <c r="E84" s="327"/>
      <c r="F84" s="159">
        <f>'Equipamentos - Motorista'!F4</f>
        <v>1.45</v>
      </c>
    </row>
    <row r="85" spans="2:6">
      <c r="B85" s="80"/>
      <c r="C85" s="94" t="s">
        <v>10</v>
      </c>
      <c r="D85" s="326"/>
      <c r="E85" s="327"/>
      <c r="F85" s="121">
        <v>0</v>
      </c>
    </row>
    <row r="86" spans="2:6" ht="16.5" customHeight="1">
      <c r="B86" s="80"/>
      <c r="C86" s="331" t="s">
        <v>77</v>
      </c>
      <c r="D86" s="337"/>
      <c r="E86" s="332"/>
      <c r="F86" s="130">
        <f>TRUNC(SUM(F83:F85),2)</f>
        <v>35.130000000000003</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15.58</v>
      </c>
    </row>
    <row r="91" spans="2:6">
      <c r="B91" s="80"/>
      <c r="C91" s="94" t="s">
        <v>7</v>
      </c>
      <c r="D91" s="103" t="s">
        <v>126</v>
      </c>
      <c r="E91" s="161">
        <f>'Planilha Aux. Almoxarife'!E91</f>
        <v>5.0000000000000001E-3</v>
      </c>
      <c r="F91" s="162">
        <f>TRUNC((F109*E91),2)</f>
        <v>15.58</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11.15</v>
      </c>
    </row>
    <row r="95" spans="2:6">
      <c r="B95" s="80"/>
      <c r="C95" s="164"/>
      <c r="D95" s="103" t="s">
        <v>220</v>
      </c>
      <c r="E95" s="161">
        <f>'Planilha Almoxarife'!E95</f>
        <v>1.5299999999999999E-2</v>
      </c>
      <c r="F95" s="162">
        <f>TRUNC(((F90+F91+F109)/E101*E95),2)</f>
        <v>51.7</v>
      </c>
    </row>
    <row r="96" spans="2:6">
      <c r="B96" s="80"/>
      <c r="C96" s="164"/>
      <c r="D96" s="123" t="s">
        <v>221</v>
      </c>
      <c r="E96" s="163"/>
      <c r="F96" s="162"/>
    </row>
    <row r="97" spans="2:6">
      <c r="B97" s="80"/>
      <c r="C97" s="164"/>
      <c r="D97" s="103" t="s">
        <v>222</v>
      </c>
      <c r="E97" s="161">
        <v>0.05</v>
      </c>
      <c r="F97" s="162">
        <f>TRUNC((F90+F91+F109)/E101*E97,2)</f>
        <v>168.96</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262.97000000000003</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1626.32</v>
      </c>
    </row>
    <row r="105" spans="2:6">
      <c r="B105" s="80"/>
      <c r="C105" s="94" t="s">
        <v>7</v>
      </c>
      <c r="D105" s="325" t="s">
        <v>228</v>
      </c>
      <c r="E105" s="325"/>
      <c r="F105" s="121">
        <f>F55</f>
        <v>1325.19</v>
      </c>
    </row>
    <row r="106" spans="2:6">
      <c r="B106" s="80"/>
      <c r="C106" s="94" t="s">
        <v>10</v>
      </c>
      <c r="D106" s="325" t="s">
        <v>229</v>
      </c>
      <c r="E106" s="325"/>
      <c r="F106" s="121">
        <f>F65</f>
        <v>129.63999999999999</v>
      </c>
    </row>
    <row r="107" spans="2:6">
      <c r="B107" s="80"/>
      <c r="C107" s="94" t="s">
        <v>13</v>
      </c>
      <c r="D107" s="326" t="s">
        <v>230</v>
      </c>
      <c r="E107" s="327"/>
      <c r="F107" s="121">
        <f>F80</f>
        <v>0</v>
      </c>
    </row>
    <row r="108" spans="2:6">
      <c r="B108" s="80"/>
      <c r="C108" s="94" t="s">
        <v>38</v>
      </c>
      <c r="D108" s="325" t="s">
        <v>231</v>
      </c>
      <c r="E108" s="325"/>
      <c r="F108" s="121">
        <f>F86</f>
        <v>35.130000000000003</v>
      </c>
    </row>
    <row r="109" spans="2:6">
      <c r="B109" s="80"/>
      <c r="C109" s="328" t="s">
        <v>232</v>
      </c>
      <c r="D109" s="329"/>
      <c r="E109" s="330"/>
      <c r="F109" s="174">
        <f>TRUNC(SUM(F104:F108),2)</f>
        <v>3116.28</v>
      </c>
    </row>
    <row r="110" spans="2:6">
      <c r="B110" s="80"/>
      <c r="C110" s="94" t="s">
        <v>40</v>
      </c>
      <c r="D110" s="326" t="s">
        <v>233</v>
      </c>
      <c r="E110" s="327"/>
      <c r="F110" s="175">
        <f>F100</f>
        <v>262.97000000000003</v>
      </c>
    </row>
    <row r="111" spans="2:6">
      <c r="B111" s="80"/>
      <c r="C111" s="320" t="s">
        <v>234</v>
      </c>
      <c r="D111" s="321"/>
      <c r="E111" s="322"/>
      <c r="F111" s="176">
        <f>SUM(F109:F110)</f>
        <v>3379.25</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MPbi8XGDiPZcNT8BIK4aNgzG5YU6FcBBsF9lUKnXQ518XYZMnwrxRfHj3LRlhPh9svN/Gpdi9+2fsH2ZrpUfZw==" saltValue="jkfmzfzw4FcgprzDoD3hK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315" t="s">
        <v>145</v>
      </c>
      <c r="B4" s="311"/>
    </row>
    <row r="5" spans="1:2" ht="15">
      <c r="A5" s="316"/>
      <c r="B5" s="311"/>
    </row>
    <row r="6" spans="1:2" ht="57" customHeight="1">
      <c r="A6" s="317" t="s">
        <v>146</v>
      </c>
      <c r="B6" s="318"/>
    </row>
    <row r="7" spans="1:2" ht="57" customHeight="1">
      <c r="A7" s="314" t="s">
        <v>147</v>
      </c>
      <c r="B7" s="307"/>
    </row>
    <row r="8" spans="1:2" ht="68.25" customHeight="1">
      <c r="A8" s="319" t="s">
        <v>148</v>
      </c>
      <c r="B8" s="313"/>
    </row>
    <row r="9" spans="1:2" ht="41.25" customHeight="1">
      <c r="A9" s="312" t="s">
        <v>149</v>
      </c>
      <c r="B9" s="313"/>
    </row>
    <row r="10" spans="1:2" ht="30.75" customHeight="1">
      <c r="A10" s="314" t="s">
        <v>150</v>
      </c>
      <c r="B10" s="307"/>
    </row>
    <row r="11" spans="1:2" ht="27.75" customHeight="1">
      <c r="A11" s="314" t="s">
        <v>151</v>
      </c>
      <c r="B11" s="307"/>
    </row>
    <row r="12" spans="1:2" ht="39.75" customHeight="1">
      <c r="A12" s="314" t="s">
        <v>152</v>
      </c>
      <c r="B12" s="307"/>
    </row>
    <row r="13" spans="1:2" ht="66" customHeight="1">
      <c r="A13" s="314" t="s">
        <v>153</v>
      </c>
      <c r="B13" s="307"/>
    </row>
    <row r="14" spans="1:2" ht="54" customHeight="1">
      <c r="A14" s="306" t="s">
        <v>154</v>
      </c>
      <c r="B14" s="307"/>
    </row>
    <row r="15" spans="1:2" ht="23.25" customHeight="1">
      <c r="A15" s="308" t="s">
        <v>155</v>
      </c>
      <c r="B15" s="309"/>
    </row>
    <row r="16" spans="1:2" ht="15">
      <c r="A16" s="310"/>
      <c r="B16" s="311"/>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257</v>
      </c>
      <c r="C4" s="74">
        <v>2</v>
      </c>
      <c r="D4" s="74" t="s">
        <v>246</v>
      </c>
      <c r="E4" s="75">
        <v>75.05</v>
      </c>
      <c r="F4" s="76">
        <f>E4*C4</f>
        <v>150.1</v>
      </c>
    </row>
    <row r="5" spans="1:6">
      <c r="A5" s="399" t="s">
        <v>247</v>
      </c>
      <c r="B5" s="399"/>
      <c r="C5" s="399"/>
      <c r="D5" s="399"/>
      <c r="E5" s="399"/>
      <c r="F5" s="76">
        <f>SUM(F2:F4)</f>
        <v>404.22</v>
      </c>
    </row>
    <row r="6" spans="1:6">
      <c r="A6" s="399" t="s">
        <v>248</v>
      </c>
      <c r="B6" s="399"/>
      <c r="C6" s="399"/>
      <c r="D6" s="399"/>
      <c r="E6" s="399"/>
      <c r="F6" s="76">
        <f>TRUNC(F5/12,2)</f>
        <v>33.68</v>
      </c>
    </row>
  </sheetData>
  <sheetProtection algorithmName="SHA-512" hashValue="oDduowZ12gw60zvl8tKEYY01PMX4Ld1mUnJ4Z7UY8sEC96VefdyKg2Vjj5VRY6lWlY8faBu7DP6stclB0Sig2A==" saltValue="Wqb43wFHkbBvhCvCOYSps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281</v>
      </c>
      <c r="C2" s="74">
        <v>2</v>
      </c>
      <c r="D2" s="74" t="s">
        <v>243</v>
      </c>
      <c r="E2" s="75">
        <v>8.6999999999999993</v>
      </c>
      <c r="F2" s="76">
        <f>E2*C2</f>
        <v>17.399999999999999</v>
      </c>
    </row>
    <row r="3" spans="1:6">
      <c r="A3" s="399" t="s">
        <v>247</v>
      </c>
      <c r="B3" s="399"/>
      <c r="C3" s="399"/>
      <c r="D3" s="399"/>
      <c r="E3" s="399"/>
      <c r="F3" s="76">
        <f>SUM(F2:F2)</f>
        <v>17.399999999999999</v>
      </c>
    </row>
    <row r="4" spans="1:6">
      <c r="A4" s="399" t="s">
        <v>248</v>
      </c>
      <c r="B4" s="399"/>
      <c r="C4" s="399"/>
      <c r="D4" s="399"/>
      <c r="E4" s="399"/>
      <c r="F4" s="76">
        <f>TRUNC(F3/12,2)</f>
        <v>1.45</v>
      </c>
    </row>
  </sheetData>
  <sheetProtection algorithmName="SHA-512" hashValue="om6NpOdrZsSnfSVbokRaZKsjjvVJg9iwAEtkUwoiZRNjgkpRScd8kj9imRWMK0S+nVjHnQOxuNkWZM2Jqlo8QQ==" saltValue="MqySxONKmXHLbhSJck6f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3" zoomScale="120" zoomScaleNormal="100" zoomScaleSheetLayoutView="120" workbookViewId="0">
      <selection activeCell="F83" sqref="F8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286</v>
      </c>
      <c r="F19" s="369"/>
      <c r="H19" s="79"/>
    </row>
    <row r="20" spans="2:8" s="77" customFormat="1">
      <c r="B20" s="90"/>
      <c r="C20" s="94">
        <v>3</v>
      </c>
      <c r="D20" s="95" t="s">
        <v>170</v>
      </c>
      <c r="E20" s="400">
        <v>1100.92</v>
      </c>
      <c r="F20" s="371"/>
      <c r="H20" s="79"/>
    </row>
    <row r="21" spans="2:8" s="77" customFormat="1">
      <c r="B21" s="90"/>
      <c r="C21" s="94">
        <v>4</v>
      </c>
      <c r="D21" s="95" t="s">
        <v>171</v>
      </c>
      <c r="E21" s="372" t="s">
        <v>287</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65" t="s">
        <v>77</v>
      </c>
      <c r="D42" s="358"/>
      <c r="E42" s="129">
        <f>SUM(E34:E41)</f>
        <v>0.37209999999999999</v>
      </c>
      <c r="F42" s="130">
        <f>TRUNC(SUM(F34:F41),2)</f>
        <v>493.3</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89.69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Operador M. Copiad.'!F6</f>
        <v>27.98</v>
      </c>
    </row>
    <row r="84" spans="2:6">
      <c r="B84" s="80"/>
      <c r="C84" s="94" t="s">
        <v>7</v>
      </c>
      <c r="D84" s="326" t="s">
        <v>215</v>
      </c>
      <c r="E84" s="327"/>
      <c r="F84" s="159">
        <v>0</v>
      </c>
    </row>
    <row r="85" spans="2:6">
      <c r="B85" s="80"/>
      <c r="C85" s="94" t="s">
        <v>10</v>
      </c>
      <c r="D85" s="326"/>
      <c r="E85" s="327"/>
      <c r="F85" s="121">
        <v>0</v>
      </c>
    </row>
    <row r="86" spans="2:6" ht="16.5" customHeight="1">
      <c r="B86" s="80"/>
      <c r="C86" s="331" t="s">
        <v>77</v>
      </c>
      <c r="D86" s="337"/>
      <c r="E86" s="332"/>
      <c r="F86" s="130">
        <f>TRUNC(SUM(F83:F85),2)</f>
        <v>27.98</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v>
      </c>
    </row>
    <row r="91" spans="2:6">
      <c r="B91" s="80"/>
      <c r="C91" s="94" t="s">
        <v>7</v>
      </c>
      <c r="D91" s="103" t="s">
        <v>126</v>
      </c>
      <c r="E91" s="161">
        <f>'Planilha Aux. Almoxarife'!E91</f>
        <v>5.0000000000000001E-3</v>
      </c>
      <c r="F91" s="162">
        <f>TRUNC((F109*E91),2)</f>
        <v>11</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7.87</v>
      </c>
    </row>
    <row r="95" spans="2:6">
      <c r="B95" s="80"/>
      <c r="C95" s="164"/>
      <c r="D95" s="103" t="s">
        <v>220</v>
      </c>
      <c r="E95" s="161">
        <f>'Planilha Almoxarife'!E95</f>
        <v>1.5299999999999999E-2</v>
      </c>
      <c r="F95" s="162">
        <f>TRUNC(((F90+F91+F109)/E101*E95),2)</f>
        <v>36.51</v>
      </c>
    </row>
    <row r="96" spans="2:6">
      <c r="B96" s="80"/>
      <c r="C96" s="164"/>
      <c r="D96" s="123" t="s">
        <v>221</v>
      </c>
      <c r="E96" s="163"/>
      <c r="F96" s="162"/>
    </row>
    <row r="97" spans="2:6">
      <c r="B97" s="80"/>
      <c r="C97" s="164"/>
      <c r="D97" s="103" t="s">
        <v>222</v>
      </c>
      <c r="E97" s="161">
        <v>0.05</v>
      </c>
      <c r="F97" s="162">
        <f>TRUNC((F90+F91+F109)/E101*E97,2)</f>
        <v>119.33</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185.71</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1100.92</v>
      </c>
    </row>
    <row r="105" spans="2:6">
      <c r="B105" s="80"/>
      <c r="C105" s="94" t="s">
        <v>7</v>
      </c>
      <c r="D105" s="325" t="s">
        <v>228</v>
      </c>
      <c r="E105" s="325"/>
      <c r="F105" s="121">
        <f>F55</f>
        <v>982.41</v>
      </c>
    </row>
    <row r="106" spans="2:6">
      <c r="B106" s="80"/>
      <c r="C106" s="94" t="s">
        <v>10</v>
      </c>
      <c r="D106" s="325" t="s">
        <v>229</v>
      </c>
      <c r="E106" s="325"/>
      <c r="F106" s="121">
        <f>F65</f>
        <v>89.69</v>
      </c>
    </row>
    <row r="107" spans="2:6">
      <c r="B107" s="80"/>
      <c r="C107" s="94" t="s">
        <v>13</v>
      </c>
      <c r="D107" s="326" t="s">
        <v>230</v>
      </c>
      <c r="E107" s="327"/>
      <c r="F107" s="121">
        <f>F80</f>
        <v>0</v>
      </c>
    </row>
    <row r="108" spans="2:6">
      <c r="B108" s="80"/>
      <c r="C108" s="94" t="s">
        <v>38</v>
      </c>
      <c r="D108" s="325" t="s">
        <v>231</v>
      </c>
      <c r="E108" s="325"/>
      <c r="F108" s="121">
        <f>F86</f>
        <v>27.98</v>
      </c>
    </row>
    <row r="109" spans="2:6">
      <c r="B109" s="80"/>
      <c r="C109" s="328" t="s">
        <v>232</v>
      </c>
      <c r="D109" s="329"/>
      <c r="E109" s="330"/>
      <c r="F109" s="174">
        <f>TRUNC(SUM(F104:F108),2)</f>
        <v>2201</v>
      </c>
    </row>
    <row r="110" spans="2:6">
      <c r="B110" s="80"/>
      <c r="C110" s="94" t="s">
        <v>40</v>
      </c>
      <c r="D110" s="326" t="s">
        <v>233</v>
      </c>
      <c r="E110" s="327"/>
      <c r="F110" s="175">
        <f>F100</f>
        <v>185.71</v>
      </c>
    </row>
    <row r="111" spans="2:6">
      <c r="B111" s="80"/>
      <c r="C111" s="320" t="s">
        <v>234</v>
      </c>
      <c r="D111" s="321"/>
      <c r="E111" s="322"/>
      <c r="F111" s="176">
        <f>SUM(F109:F110)</f>
        <v>2386.71</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73ePbBdeFJUn4RbWQLuTR9YMyo3HifVtePtk8VSx3bnTQ6LUMJq2cEGVrd58J0bgaR6HCL3cXpD5rm1XMFaMLw==" saltValue="djE9hs+rgwDEquHmWthsA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243</v>
      </c>
      <c r="E2" s="75">
        <v>39.61</v>
      </c>
      <c r="F2" s="76">
        <f>E2*C2</f>
        <v>158.44</v>
      </c>
    </row>
    <row r="3" spans="1:6" ht="60">
      <c r="A3" s="72">
        <v>2</v>
      </c>
      <c r="B3" s="73" t="s">
        <v>244</v>
      </c>
      <c r="C3" s="74">
        <v>4</v>
      </c>
      <c r="D3" s="74" t="s">
        <v>243</v>
      </c>
      <c r="E3" s="75">
        <v>23.92</v>
      </c>
      <c r="F3" s="76">
        <f>E3*C3</f>
        <v>95.68</v>
      </c>
    </row>
    <row r="4" spans="1:6" ht="30">
      <c r="A4" s="72">
        <v>3</v>
      </c>
      <c r="B4" s="73" t="s">
        <v>288</v>
      </c>
      <c r="C4" s="74">
        <v>2</v>
      </c>
      <c r="D4" s="74" t="s">
        <v>246</v>
      </c>
      <c r="E4" s="75">
        <v>40.840000000000003</v>
      </c>
      <c r="F4" s="76">
        <f>E4*C4</f>
        <v>81.680000000000007</v>
      </c>
    </row>
    <row r="5" spans="1:6">
      <c r="A5" s="399" t="s">
        <v>247</v>
      </c>
      <c r="B5" s="399"/>
      <c r="C5" s="399"/>
      <c r="D5" s="399"/>
      <c r="E5" s="399"/>
      <c r="F5" s="76">
        <f>SUM(F2:F4)</f>
        <v>335.8</v>
      </c>
    </row>
    <row r="6" spans="1:6">
      <c r="A6" s="399" t="s">
        <v>248</v>
      </c>
      <c r="B6" s="399"/>
      <c r="C6" s="399"/>
      <c r="D6" s="399"/>
      <c r="E6" s="399"/>
      <c r="F6" s="76">
        <f>TRUNC(F5/12,2)</f>
        <v>27.98</v>
      </c>
    </row>
  </sheetData>
  <sheetProtection algorithmName="SHA-512" hashValue="QODzgmE6j8A6UYGPkLFrkRcwiRlg0vmqSg30IniA5nPnKUtxUpc/SO3sDkl7eihyWlGKK4E+tDli9okWZ7T8hg==" saltValue="XpfGnHB2jbXFsFwTnjYP1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1" zoomScale="120" zoomScaleNormal="100" zoomScaleSheetLayoutView="120" workbookViewId="0">
      <selection activeCell="E36" sqref="E3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289</v>
      </c>
      <c r="F19" s="369"/>
      <c r="H19" s="79"/>
    </row>
    <row r="20" spans="2:8" s="77" customFormat="1">
      <c r="B20" s="90"/>
      <c r="C20" s="94">
        <v>3</v>
      </c>
      <c r="D20" s="95" t="s">
        <v>170</v>
      </c>
      <c r="E20" s="400">
        <v>1100.92</v>
      </c>
      <c r="F20" s="371"/>
      <c r="H20" s="79"/>
    </row>
    <row r="21" spans="2:8" s="77" customFormat="1">
      <c r="B21" s="90"/>
      <c r="C21" s="94">
        <v>4</v>
      </c>
      <c r="D21" s="95" t="s">
        <v>171</v>
      </c>
      <c r="E21" s="372" t="s">
        <v>290</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65" t="s">
        <v>77</v>
      </c>
      <c r="D42" s="358"/>
      <c r="E42" s="129">
        <f>SUM(E34:E41)</f>
        <v>0.37209999999999999</v>
      </c>
      <c r="F42" s="130">
        <f>TRUNC(SUM(F34:F41),2)</f>
        <v>493.3</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89.69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Trab. Agropecuário'!F6</f>
        <v>28.53</v>
      </c>
    </row>
    <row r="84" spans="2:6">
      <c r="B84" s="80"/>
      <c r="C84" s="94" t="s">
        <v>7</v>
      </c>
      <c r="D84" s="326" t="s">
        <v>215</v>
      </c>
      <c r="E84" s="327"/>
      <c r="F84" s="159">
        <f>'Equipamentos - Trab. Agropec.'!F12</f>
        <v>25.71</v>
      </c>
    </row>
    <row r="85" spans="2:6">
      <c r="B85" s="80"/>
      <c r="C85" s="94" t="s">
        <v>10</v>
      </c>
      <c r="D85" s="326"/>
      <c r="E85" s="327"/>
      <c r="F85" s="121">
        <v>0</v>
      </c>
    </row>
    <row r="86" spans="2:6" ht="16.5" customHeight="1">
      <c r="B86" s="80"/>
      <c r="C86" s="331" t="s">
        <v>77</v>
      </c>
      <c r="D86" s="337"/>
      <c r="E86" s="332"/>
      <c r="F86" s="130">
        <f>TRUNC(SUM(F83:F85),2)</f>
        <v>54.24</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11.13</v>
      </c>
    </row>
    <row r="91" spans="2:6">
      <c r="B91" s="80"/>
      <c r="C91" s="94" t="s">
        <v>7</v>
      </c>
      <c r="D91" s="103" t="s">
        <v>126</v>
      </c>
      <c r="E91" s="161">
        <f>'Planilha Aux. Almoxarife'!E91</f>
        <v>5.0000000000000001E-3</v>
      </c>
      <c r="F91" s="162">
        <f>TRUNC((F109*E91),2)</f>
        <v>11.13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7.97</v>
      </c>
    </row>
    <row r="95" spans="2:6">
      <c r="B95" s="80"/>
      <c r="C95" s="164"/>
      <c r="D95" s="103" t="s">
        <v>220</v>
      </c>
      <c r="E95" s="161">
        <f>'Planilha Almoxarife'!E95</f>
        <v>1.5299999999999999E-2</v>
      </c>
      <c r="F95" s="162">
        <f>TRUNC(((F90+F91+F109)/E101*E95),2)</f>
        <v>36.950000000000003</v>
      </c>
    </row>
    <row r="96" spans="2:6">
      <c r="B96" s="80"/>
      <c r="C96" s="164"/>
      <c r="D96" s="123" t="s">
        <v>221</v>
      </c>
      <c r="E96" s="163"/>
      <c r="F96" s="162"/>
    </row>
    <row r="97" spans="2:6">
      <c r="B97" s="80"/>
      <c r="C97" s="164"/>
      <c r="D97" s="103" t="s">
        <v>222</v>
      </c>
      <c r="E97" s="161">
        <v>0.05</v>
      </c>
      <c r="F97" s="162">
        <f>TRUNC((F90+F91+F109)/E101*E97,2)</f>
        <v>120.76</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187.94</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1100.92</v>
      </c>
    </row>
    <row r="105" spans="2:6">
      <c r="B105" s="80"/>
      <c r="C105" s="94" t="s">
        <v>7</v>
      </c>
      <c r="D105" s="325" t="s">
        <v>228</v>
      </c>
      <c r="E105" s="325"/>
      <c r="F105" s="121">
        <f>F55</f>
        <v>982.41</v>
      </c>
    </row>
    <row r="106" spans="2:6">
      <c r="B106" s="80"/>
      <c r="C106" s="94" t="s">
        <v>10</v>
      </c>
      <c r="D106" s="325" t="s">
        <v>229</v>
      </c>
      <c r="E106" s="325"/>
      <c r="F106" s="121">
        <f>F65</f>
        <v>89.69</v>
      </c>
    </row>
    <row r="107" spans="2:6">
      <c r="B107" s="80"/>
      <c r="C107" s="94" t="s">
        <v>13</v>
      </c>
      <c r="D107" s="326" t="s">
        <v>230</v>
      </c>
      <c r="E107" s="327"/>
      <c r="F107" s="121">
        <f>F80</f>
        <v>0</v>
      </c>
    </row>
    <row r="108" spans="2:6">
      <c r="B108" s="80"/>
      <c r="C108" s="94" t="s">
        <v>38</v>
      </c>
      <c r="D108" s="325" t="s">
        <v>231</v>
      </c>
      <c r="E108" s="325"/>
      <c r="F108" s="121">
        <f>F86</f>
        <v>54.24</v>
      </c>
    </row>
    <row r="109" spans="2:6">
      <c r="B109" s="80"/>
      <c r="C109" s="328" t="s">
        <v>232</v>
      </c>
      <c r="D109" s="329"/>
      <c r="E109" s="330"/>
      <c r="F109" s="174">
        <f>TRUNC(SUM(F104:F108),2)</f>
        <v>2227.2600000000002</v>
      </c>
    </row>
    <row r="110" spans="2:6">
      <c r="B110" s="80"/>
      <c r="C110" s="94" t="s">
        <v>40</v>
      </c>
      <c r="D110" s="326" t="s">
        <v>233</v>
      </c>
      <c r="E110" s="327"/>
      <c r="F110" s="175">
        <f>F100</f>
        <v>187.94</v>
      </c>
    </row>
    <row r="111" spans="2:6">
      <c r="B111" s="80"/>
      <c r="C111" s="320" t="s">
        <v>234</v>
      </c>
      <c r="D111" s="321"/>
      <c r="E111" s="322"/>
      <c r="F111" s="176">
        <f>SUM(F109:F110)</f>
        <v>2415.1999999999998</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VdUObOyyAn3lHdb8YUkd+3K6s1lNl81dRQyq7742AivoPp6ltEC032Cg6WN8GkorFx1/SE0TrPdkrDwBAo97lQ==" saltValue="wqyfHrM9SBjIQupNK5deN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L18" sqref="L1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99" t="s">
        <v>247</v>
      </c>
      <c r="B5" s="399"/>
      <c r="C5" s="399"/>
      <c r="D5" s="399"/>
      <c r="E5" s="399"/>
      <c r="F5" s="76">
        <f>SUM(F2:F4)</f>
        <v>342.4</v>
      </c>
    </row>
    <row r="6" spans="1:6">
      <c r="A6" s="399" t="s">
        <v>248</v>
      </c>
      <c r="B6" s="399"/>
      <c r="C6" s="399"/>
      <c r="D6" s="399"/>
      <c r="E6" s="399"/>
      <c r="F6" s="76">
        <f>TRUNC(F5/12,2)</f>
        <v>28.53</v>
      </c>
    </row>
  </sheetData>
  <sheetProtection algorithmName="SHA-512" hashValue="3Lz+VoiyyoRS7Gbrj8TxLM0XdLp03/+ECE/l2slz1BTpLHGrWdwzdS+NsNkMDhad0TBNXmmxB1qCxQF+oaOJpQ==" saltValue="FrAeG+WvCSkeNCaXB8yPW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99" t="s">
        <v>247</v>
      </c>
      <c r="B11" s="399"/>
      <c r="C11" s="399"/>
      <c r="D11" s="399"/>
      <c r="E11" s="399"/>
      <c r="F11" s="76">
        <f>SUM(F2:F10)</f>
        <v>308.54000000000002</v>
      </c>
    </row>
    <row r="12" spans="1:6">
      <c r="A12" s="399" t="s">
        <v>248</v>
      </c>
      <c r="B12" s="399"/>
      <c r="C12" s="399"/>
      <c r="D12" s="399"/>
      <c r="E12" s="399"/>
      <c r="F12" s="76">
        <f>TRUNC(F11/12,2)</f>
        <v>25.71</v>
      </c>
    </row>
  </sheetData>
  <sheetProtection algorithmName="SHA-512" hashValue="c+qBb+PZY0jB7sL0S3iviQkVOngBNJjhyzLRm9zjp6U/81h/PQ/qUGZfQAWKaodfy8BFFTTdhmGtvsjPWVRZaQ==" saltValue="VWFK6rBWknLYCHkbjjG+xA=="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8" zoomScale="120" zoomScaleNormal="100" zoomScaleSheetLayoutView="120" workbookViewId="0">
      <selection activeCell="E94" sqref="E94:E9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299</v>
      </c>
      <c r="F19" s="369"/>
      <c r="H19" s="79"/>
    </row>
    <row r="20" spans="2:8" s="77" customFormat="1">
      <c r="B20" s="90"/>
      <c r="C20" s="94">
        <v>3</v>
      </c>
      <c r="D20" s="95" t="s">
        <v>170</v>
      </c>
      <c r="E20" s="400">
        <v>1250.52</v>
      </c>
      <c r="F20" s="371"/>
      <c r="H20" s="79"/>
    </row>
    <row r="21" spans="2:8" s="77" customFormat="1">
      <c r="B21" s="90"/>
      <c r="C21" s="94">
        <v>4</v>
      </c>
      <c r="D21" s="95" t="s">
        <v>171</v>
      </c>
      <c r="E21" s="372" t="s">
        <v>300</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108"/>
      <c r="D26" s="109" t="s">
        <v>77</v>
      </c>
      <c r="E26" s="110"/>
      <c r="F26" s="111">
        <f>TRUNC(SUM(F25:F25),2)</f>
        <v>1250.52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104.16</v>
      </c>
    </row>
    <row r="30" spans="2:8">
      <c r="B30" s="80"/>
      <c r="C30" s="94" t="s">
        <v>7</v>
      </c>
      <c r="D30" s="116" t="s">
        <v>179</v>
      </c>
      <c r="E30" s="117">
        <v>0.121</v>
      </c>
      <c r="F30" s="115">
        <f>TRUNC(($F$26*E30),2)</f>
        <v>151.31</v>
      </c>
    </row>
    <row r="31" spans="2:8">
      <c r="B31" s="80"/>
      <c r="C31" s="108"/>
      <c r="D31" s="109" t="s">
        <v>77</v>
      </c>
      <c r="E31" s="118">
        <f>SUM(E29:E30)</f>
        <v>0.20430000000000001</v>
      </c>
      <c r="F31" s="119">
        <f>TRUNC(SUM(F29:F30),2)</f>
        <v>255.47</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301.19</v>
      </c>
    </row>
    <row r="35" spans="2:6">
      <c r="B35" s="80"/>
      <c r="C35" s="94" t="s">
        <v>7</v>
      </c>
      <c r="D35" s="103" t="s">
        <v>183</v>
      </c>
      <c r="E35" s="126">
        <v>2.5000000000000001E-2</v>
      </c>
      <c r="F35" s="127">
        <f t="shared" si="0"/>
        <v>37.64</v>
      </c>
    </row>
    <row r="36" spans="2:6">
      <c r="B36" s="80"/>
      <c r="C36" s="94" t="s">
        <v>10</v>
      </c>
      <c r="D36" s="103" t="s">
        <v>184</v>
      </c>
      <c r="E36" s="126">
        <f>'Planilha Almoxarife'!$E$36</f>
        <v>3.4099999999999998E-2</v>
      </c>
      <c r="F36" s="127">
        <f t="shared" si="0"/>
        <v>51.35</v>
      </c>
    </row>
    <row r="37" spans="2:6">
      <c r="B37" s="80"/>
      <c r="C37" s="94" t="s">
        <v>13</v>
      </c>
      <c r="D37" s="103" t="s">
        <v>185</v>
      </c>
      <c r="E37" s="126">
        <v>1.4999999999999999E-2</v>
      </c>
      <c r="F37" s="127">
        <f t="shared" si="0"/>
        <v>22.58</v>
      </c>
    </row>
    <row r="38" spans="2:6">
      <c r="B38" s="80"/>
      <c r="C38" s="94" t="s">
        <v>38</v>
      </c>
      <c r="D38" s="103" t="s">
        <v>186</v>
      </c>
      <c r="E38" s="126">
        <v>0.01</v>
      </c>
      <c r="F38" s="127">
        <f t="shared" si="0"/>
        <v>15.05</v>
      </c>
    </row>
    <row r="39" spans="2:6">
      <c r="B39" s="80"/>
      <c r="C39" s="94" t="s">
        <v>40</v>
      </c>
      <c r="D39" s="103" t="s">
        <v>187</v>
      </c>
      <c r="E39" s="126">
        <v>6.0000000000000001E-3</v>
      </c>
      <c r="F39" s="127">
        <f t="shared" si="0"/>
        <v>9.0299999999999994</v>
      </c>
    </row>
    <row r="40" spans="2:6">
      <c r="B40" s="80"/>
      <c r="C40" s="94" t="s">
        <v>42</v>
      </c>
      <c r="D40" s="103" t="s">
        <v>188</v>
      </c>
      <c r="E40" s="126">
        <v>2E-3</v>
      </c>
      <c r="F40" s="127">
        <f t="shared" si="0"/>
        <v>3.01</v>
      </c>
    </row>
    <row r="41" spans="2:6">
      <c r="B41" s="80"/>
      <c r="C41" s="94" t="s">
        <v>44</v>
      </c>
      <c r="D41" s="103" t="s">
        <v>74</v>
      </c>
      <c r="E41" s="126">
        <v>0.08</v>
      </c>
      <c r="F41" s="127">
        <f t="shared" si="0"/>
        <v>120.47</v>
      </c>
    </row>
    <row r="42" spans="2:6">
      <c r="B42" s="80"/>
      <c r="C42" s="365" t="s">
        <v>77</v>
      </c>
      <c r="D42" s="358"/>
      <c r="E42" s="129">
        <f>SUM(E34:E41)</f>
        <v>0.37209999999999999</v>
      </c>
      <c r="F42" s="130">
        <f>TRUNC(SUM(F34:F41),2)</f>
        <v>560.32000000000005</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255.47</v>
      </c>
    </row>
    <row r="53" spans="2:8">
      <c r="B53" s="80"/>
      <c r="C53" s="94" t="s">
        <v>180</v>
      </c>
      <c r="D53" s="116" t="s">
        <v>196</v>
      </c>
      <c r="E53" s="117">
        <f>E42</f>
        <v>0.37209999999999999</v>
      </c>
      <c r="F53" s="121">
        <f>F42</f>
        <v>560.32000000000005</v>
      </c>
    </row>
    <row r="54" spans="2:8">
      <c r="B54" s="80"/>
      <c r="C54" s="94" t="s">
        <v>189</v>
      </c>
      <c r="D54" s="116" t="s">
        <v>48</v>
      </c>
      <c r="E54" s="141"/>
      <c r="F54" s="121">
        <f>F49</f>
        <v>264.2</v>
      </c>
    </row>
    <row r="55" spans="2:8">
      <c r="B55" s="80"/>
      <c r="C55" s="138"/>
      <c r="D55" s="128" t="s">
        <v>77</v>
      </c>
      <c r="E55" s="142"/>
      <c r="F55" s="119">
        <f>SUM(F52:F54)</f>
        <v>1079.99</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7.94</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50.02</v>
      </c>
      <c r="G61" s="148"/>
      <c r="H61" s="149"/>
    </row>
    <row r="62" spans="2:8" s="78" customFormat="1">
      <c r="B62" s="144"/>
      <c r="C62" s="145" t="s">
        <v>13</v>
      </c>
      <c r="D62" s="146" t="s">
        <v>202</v>
      </c>
      <c r="E62" s="147">
        <v>1.8499999999999999E-2</v>
      </c>
      <c r="F62" s="127">
        <f>TRUNC(((F26+F55)*E62),2)</f>
        <v>43.11</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101.07</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Tratorista'!F5</f>
        <v>30.13</v>
      </c>
    </row>
    <row r="84" spans="2:6">
      <c r="B84" s="80"/>
      <c r="C84" s="94" t="s">
        <v>7</v>
      </c>
      <c r="D84" s="326" t="s">
        <v>215</v>
      </c>
      <c r="E84" s="327"/>
      <c r="F84" s="159">
        <f>'Equipamentos - Tratorista'!F14</f>
        <v>49.74</v>
      </c>
    </row>
    <row r="85" spans="2:6">
      <c r="B85" s="80"/>
      <c r="C85" s="94" t="s">
        <v>10</v>
      </c>
      <c r="D85" s="326"/>
      <c r="E85" s="327"/>
      <c r="F85" s="121">
        <v>0</v>
      </c>
    </row>
    <row r="86" spans="2:6" ht="16.5" customHeight="1">
      <c r="B86" s="80"/>
      <c r="C86" s="331" t="s">
        <v>77</v>
      </c>
      <c r="D86" s="337"/>
      <c r="E86" s="332"/>
      <c r="F86" s="130">
        <f>TRUNC(SUM(F83:F85),2)</f>
        <v>79.87</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12.55</v>
      </c>
    </row>
    <row r="91" spans="2:6">
      <c r="B91" s="80"/>
      <c r="C91" s="94" t="s">
        <v>7</v>
      </c>
      <c r="D91" s="103" t="s">
        <v>126</v>
      </c>
      <c r="E91" s="161">
        <f>'Planilha Aux. Almoxarife'!E91</f>
        <v>5.0000000000000001E-3</v>
      </c>
      <c r="F91" s="162">
        <f>TRUNC((F109*E91),2)</f>
        <v>12.55</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8.98</v>
      </c>
    </row>
    <row r="95" spans="2:6">
      <c r="B95" s="80"/>
      <c r="C95" s="164"/>
      <c r="D95" s="103" t="s">
        <v>220</v>
      </c>
      <c r="E95" s="161">
        <f>'Planilha Almoxarife'!E95</f>
        <v>1.5299999999999999E-2</v>
      </c>
      <c r="F95" s="162">
        <f>TRUNC(((F90+F91+F109)/E101*E95),2)</f>
        <v>41.66</v>
      </c>
    </row>
    <row r="96" spans="2:6">
      <c r="B96" s="80"/>
      <c r="C96" s="164"/>
      <c r="D96" s="123" t="s">
        <v>221</v>
      </c>
      <c r="E96" s="163"/>
      <c r="F96" s="162"/>
    </row>
    <row r="97" spans="2:6">
      <c r="B97" s="80"/>
      <c r="C97" s="164"/>
      <c r="D97" s="103" t="s">
        <v>222</v>
      </c>
      <c r="E97" s="161">
        <v>0.05</v>
      </c>
      <c r="F97" s="162">
        <f>TRUNC((F90+F91+F109)/E101*E97,2)</f>
        <v>136.16</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211.9</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1250.52</v>
      </c>
    </row>
    <row r="105" spans="2:6">
      <c r="B105" s="80"/>
      <c r="C105" s="94" t="s">
        <v>7</v>
      </c>
      <c r="D105" s="325" t="s">
        <v>228</v>
      </c>
      <c r="E105" s="325"/>
      <c r="F105" s="121">
        <f>F55</f>
        <v>1079.99</v>
      </c>
    </row>
    <row r="106" spans="2:6">
      <c r="B106" s="80"/>
      <c r="C106" s="94" t="s">
        <v>10</v>
      </c>
      <c r="D106" s="325" t="s">
        <v>229</v>
      </c>
      <c r="E106" s="325"/>
      <c r="F106" s="121">
        <f>F65</f>
        <v>101.07</v>
      </c>
    </row>
    <row r="107" spans="2:6">
      <c r="B107" s="80"/>
      <c r="C107" s="94" t="s">
        <v>13</v>
      </c>
      <c r="D107" s="326" t="s">
        <v>230</v>
      </c>
      <c r="E107" s="327"/>
      <c r="F107" s="121">
        <f>F80</f>
        <v>0</v>
      </c>
    </row>
    <row r="108" spans="2:6">
      <c r="B108" s="80"/>
      <c r="C108" s="94" t="s">
        <v>38</v>
      </c>
      <c r="D108" s="325" t="s">
        <v>231</v>
      </c>
      <c r="E108" s="325"/>
      <c r="F108" s="121">
        <f>F86</f>
        <v>79.87</v>
      </c>
    </row>
    <row r="109" spans="2:6">
      <c r="B109" s="80"/>
      <c r="C109" s="328" t="s">
        <v>232</v>
      </c>
      <c r="D109" s="329"/>
      <c r="E109" s="330"/>
      <c r="F109" s="174">
        <f>TRUNC(SUM(F104:F108),2)</f>
        <v>2511.4499999999998</v>
      </c>
    </row>
    <row r="110" spans="2:6">
      <c r="B110" s="80"/>
      <c r="C110" s="94" t="s">
        <v>40</v>
      </c>
      <c r="D110" s="326" t="s">
        <v>233</v>
      </c>
      <c r="E110" s="327"/>
      <c r="F110" s="175">
        <f>F100</f>
        <v>211.9</v>
      </c>
    </row>
    <row r="111" spans="2:6">
      <c r="B111" s="80"/>
      <c r="C111" s="320" t="s">
        <v>234</v>
      </c>
      <c r="D111" s="321"/>
      <c r="E111" s="322"/>
      <c r="F111" s="176">
        <f>SUM(F109:F110)</f>
        <v>2723.35</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WKuQojeMnAV7GUcIk0DwjDJRXDZU01obv/5hqFWu6Gv40w+Dprtnskdhfypd24wgJ+4fKnKhGexfB0P4MKxQog==" saltValue="8F5eJVzORigWJNChqAn+8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301</v>
      </c>
      <c r="C2" s="74">
        <v>4</v>
      </c>
      <c r="D2" s="74" t="s">
        <v>243</v>
      </c>
      <c r="E2" s="75">
        <v>74.66</v>
      </c>
      <c r="F2" s="76">
        <f>E2*C2</f>
        <v>298.64</v>
      </c>
    </row>
    <row r="3" spans="1:6" ht="30">
      <c r="A3" s="72">
        <v>2</v>
      </c>
      <c r="B3" s="73" t="s">
        <v>302</v>
      </c>
      <c r="C3" s="74">
        <v>2</v>
      </c>
      <c r="D3" s="74" t="s">
        <v>243</v>
      </c>
      <c r="E3" s="75">
        <v>31.51</v>
      </c>
      <c r="F3" s="76">
        <f>E3*C3</f>
        <v>63.02</v>
      </c>
    </row>
    <row r="4" spans="1:6">
      <c r="A4" s="399" t="s">
        <v>247</v>
      </c>
      <c r="B4" s="399"/>
      <c r="C4" s="399"/>
      <c r="D4" s="399"/>
      <c r="E4" s="399"/>
      <c r="F4" s="76">
        <f>SUM(F2:F3)</f>
        <v>361.66</v>
      </c>
    </row>
    <row r="5" spans="1:6">
      <c r="A5" s="399" t="s">
        <v>248</v>
      </c>
      <c r="B5" s="399"/>
      <c r="C5" s="399"/>
      <c r="D5" s="399"/>
      <c r="E5" s="399"/>
      <c r="F5" s="76">
        <f>TRUNC(F4/12,2)</f>
        <v>30.13</v>
      </c>
    </row>
  </sheetData>
  <sheetProtection algorithmName="SHA-512" hashValue="q2pdha4IAKPrlgg4KCjTZ5+FYmAHrCNGGWWg2x51HibyvvhXT8BIn6n2rY09EKCVYUKbCCyHIvyKCu2HGYZPxA==" saltValue="86Ux+95+reBj2wh2zU9ZJw=="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E2*C2</f>
        <v>40.1</v>
      </c>
    </row>
    <row r="3" spans="1:6" ht="45">
      <c r="A3" s="72">
        <v>2</v>
      </c>
      <c r="B3" s="73" t="s">
        <v>250</v>
      </c>
      <c r="C3" s="74">
        <v>40</v>
      </c>
      <c r="D3" s="74" t="s">
        <v>243</v>
      </c>
      <c r="E3" s="75">
        <v>2.94</v>
      </c>
      <c r="F3" s="76">
        <f t="shared" ref="F3:F12" si="0">E3*C3</f>
        <v>117.6</v>
      </c>
    </row>
    <row r="4" spans="1:6" ht="45">
      <c r="A4" s="72">
        <v>3</v>
      </c>
      <c r="B4" s="73" t="s">
        <v>303</v>
      </c>
      <c r="C4" s="74">
        <v>2</v>
      </c>
      <c r="D4" s="74" t="s">
        <v>243</v>
      </c>
      <c r="E4" s="75">
        <v>69.42</v>
      </c>
      <c r="F4" s="76">
        <f t="shared" si="0"/>
        <v>138.84</v>
      </c>
    </row>
    <row r="5" spans="1:6" ht="45">
      <c r="A5" s="72">
        <v>4</v>
      </c>
      <c r="B5" s="73" t="s">
        <v>296</v>
      </c>
      <c r="C5" s="74">
        <v>2</v>
      </c>
      <c r="D5" s="74" t="s">
        <v>243</v>
      </c>
      <c r="E5" s="75">
        <v>4.18</v>
      </c>
      <c r="F5" s="76">
        <f t="shared" si="0"/>
        <v>8.36</v>
      </c>
    </row>
    <row r="6" spans="1:6">
      <c r="A6" s="72">
        <v>5</v>
      </c>
      <c r="B6" s="73" t="s">
        <v>304</v>
      </c>
      <c r="C6" s="74">
        <v>2</v>
      </c>
      <c r="D6" s="74" t="s">
        <v>243</v>
      </c>
      <c r="E6" s="75">
        <v>16.920000000000002</v>
      </c>
      <c r="F6" s="76">
        <f t="shared" si="0"/>
        <v>33.840000000000003</v>
      </c>
    </row>
    <row r="7" spans="1:6">
      <c r="A7" s="72">
        <v>6</v>
      </c>
      <c r="B7" s="73" t="s">
        <v>267</v>
      </c>
      <c r="C7" s="74">
        <v>2</v>
      </c>
      <c r="D7" s="74" t="s">
        <v>243</v>
      </c>
      <c r="E7" s="75">
        <v>8.3000000000000007</v>
      </c>
      <c r="F7" s="76">
        <f t="shared" si="0"/>
        <v>16.600000000000001</v>
      </c>
    </row>
    <row r="8" spans="1:6" ht="30">
      <c r="A8" s="72">
        <v>7</v>
      </c>
      <c r="B8" s="73" t="s">
        <v>251</v>
      </c>
      <c r="C8" s="74">
        <v>2</v>
      </c>
      <c r="D8" s="74" t="s">
        <v>246</v>
      </c>
      <c r="E8" s="75">
        <v>2.5</v>
      </c>
      <c r="F8" s="76">
        <f t="shared" si="0"/>
        <v>5</v>
      </c>
    </row>
    <row r="9" spans="1:6" ht="45">
      <c r="A9" s="72">
        <v>8</v>
      </c>
      <c r="B9" s="73" t="s">
        <v>297</v>
      </c>
      <c r="C9" s="74">
        <v>4</v>
      </c>
      <c r="D9" s="74" t="s">
        <v>246</v>
      </c>
      <c r="E9" s="75">
        <v>4.88</v>
      </c>
      <c r="F9" s="76">
        <f t="shared" si="0"/>
        <v>19.52</v>
      </c>
    </row>
    <row r="10" spans="1:6">
      <c r="A10" s="72">
        <v>9</v>
      </c>
      <c r="B10" s="73" t="s">
        <v>298</v>
      </c>
      <c r="C10" s="74">
        <v>2</v>
      </c>
      <c r="D10" s="74" t="s">
        <v>246</v>
      </c>
      <c r="E10" s="75">
        <v>19.47</v>
      </c>
      <c r="F10" s="76">
        <f t="shared" si="0"/>
        <v>38.94</v>
      </c>
    </row>
    <row r="11" spans="1:6" ht="30">
      <c r="A11" s="72">
        <v>10</v>
      </c>
      <c r="B11" s="73" t="s">
        <v>281</v>
      </c>
      <c r="C11" s="74">
        <v>2</v>
      </c>
      <c r="D11" s="74" t="s">
        <v>243</v>
      </c>
      <c r="E11" s="75">
        <v>8.6999999999999993</v>
      </c>
      <c r="F11" s="76">
        <f t="shared" si="0"/>
        <v>17.399999999999999</v>
      </c>
    </row>
    <row r="12" spans="1:6" ht="75">
      <c r="A12" s="72">
        <v>11</v>
      </c>
      <c r="B12" s="73" t="s">
        <v>305</v>
      </c>
      <c r="C12" s="74">
        <v>2</v>
      </c>
      <c r="D12" s="74" t="s">
        <v>243</v>
      </c>
      <c r="E12" s="75">
        <v>80.34</v>
      </c>
      <c r="F12" s="76">
        <f t="shared" si="0"/>
        <v>160.68</v>
      </c>
    </row>
    <row r="13" spans="1:6">
      <c r="A13" s="399" t="s">
        <v>247</v>
      </c>
      <c r="B13" s="399"/>
      <c r="C13" s="399"/>
      <c r="D13" s="399"/>
      <c r="E13" s="399"/>
      <c r="F13" s="76">
        <f>SUM(F2:F12)</f>
        <v>596.88</v>
      </c>
    </row>
    <row r="14" spans="1:6">
      <c r="A14" s="399" t="s">
        <v>248</v>
      </c>
      <c r="B14" s="399"/>
      <c r="C14" s="399"/>
      <c r="D14" s="399"/>
      <c r="E14" s="399"/>
      <c r="F14" s="76">
        <f>TRUNC(F13/12,2)</f>
        <v>49.74</v>
      </c>
    </row>
  </sheetData>
  <sheetProtection algorithmName="SHA-512" hashValue="uZ7qGWPILdlFmLzReEfWqISETc0mLHJwVDYGmwKkdbISqhxf+K4em5+as4waKFN3oyQvLz+9HMhL6i0acrsdZA==" saltValue="qf4rc5Vm3pyMpF3eUSTiew=="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7" zoomScale="120" zoomScaleNormal="160" zoomScaleSheetLayoutView="120" workbookViewId="0">
      <selection activeCell="F83" sqref="F8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169</v>
      </c>
      <c r="F19" s="369"/>
      <c r="H19" s="79"/>
    </row>
    <row r="20" spans="2:8" s="77" customFormat="1">
      <c r="B20" s="90"/>
      <c r="C20" s="94">
        <v>3</v>
      </c>
      <c r="D20" s="95" t="s">
        <v>170</v>
      </c>
      <c r="E20" s="370">
        <v>1241.6300000000001</v>
      </c>
      <c r="F20" s="371"/>
      <c r="H20" s="79"/>
    </row>
    <row r="21" spans="2:8" s="77" customFormat="1">
      <c r="B21" s="90"/>
      <c r="C21" s="94">
        <v>4</v>
      </c>
      <c r="D21" s="95" t="s">
        <v>171</v>
      </c>
      <c r="E21" s="372" t="s">
        <v>172</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8"/>
      <c r="D26" s="109" t="s">
        <v>77</v>
      </c>
      <c r="E26" s="110"/>
      <c r="F26" s="111">
        <f>TRUNC(SUM(F25:F25),2)</f>
        <v>1241.6300000000001</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103.42</v>
      </c>
    </row>
    <row r="30" spans="2:8">
      <c r="B30" s="80"/>
      <c r="C30" s="94" t="s">
        <v>7</v>
      </c>
      <c r="D30" s="116" t="s">
        <v>179</v>
      </c>
      <c r="E30" s="117">
        <v>0.121</v>
      </c>
      <c r="F30" s="115">
        <f>TRUNC(($F$26*E30),2)</f>
        <v>150.22999999999999</v>
      </c>
    </row>
    <row r="31" spans="2:8">
      <c r="B31" s="80"/>
      <c r="C31" s="108"/>
      <c r="D31" s="109" t="s">
        <v>77</v>
      </c>
      <c r="E31" s="118">
        <f>SUM(E29:E30)</f>
        <v>0.20430000000000001</v>
      </c>
      <c r="F31" s="119">
        <f>TRUNC(SUM(F29:F30),2)</f>
        <v>253.65</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299.05</v>
      </c>
    </row>
    <row r="35" spans="2:6">
      <c r="B35" s="80"/>
      <c r="C35" s="94" t="s">
        <v>7</v>
      </c>
      <c r="D35" s="103" t="s">
        <v>183</v>
      </c>
      <c r="E35" s="126">
        <v>2.5000000000000001E-2</v>
      </c>
      <c r="F35" s="127">
        <f t="shared" si="0"/>
        <v>37.380000000000003</v>
      </c>
    </row>
    <row r="36" spans="2:6">
      <c r="B36" s="80"/>
      <c r="C36" s="94" t="s">
        <v>10</v>
      </c>
      <c r="D36" s="103" t="s">
        <v>184</v>
      </c>
      <c r="E36" s="126">
        <v>3.4099999999999998E-2</v>
      </c>
      <c r="F36" s="127">
        <f t="shared" si="0"/>
        <v>50.98</v>
      </c>
    </row>
    <row r="37" spans="2:6">
      <c r="B37" s="80"/>
      <c r="C37" s="94" t="s">
        <v>13</v>
      </c>
      <c r="D37" s="103" t="s">
        <v>185</v>
      </c>
      <c r="E37" s="126">
        <v>1.4999999999999999E-2</v>
      </c>
      <c r="F37" s="127">
        <f t="shared" si="0"/>
        <v>22.42</v>
      </c>
    </row>
    <row r="38" spans="2:6">
      <c r="B38" s="80"/>
      <c r="C38" s="94" t="s">
        <v>38</v>
      </c>
      <c r="D38" s="103" t="s">
        <v>186</v>
      </c>
      <c r="E38" s="126">
        <v>0.01</v>
      </c>
      <c r="F38" s="127">
        <f t="shared" si="0"/>
        <v>14.95</v>
      </c>
    </row>
    <row r="39" spans="2:6">
      <c r="B39" s="80"/>
      <c r="C39" s="94" t="s">
        <v>40</v>
      </c>
      <c r="D39" s="103" t="s">
        <v>187</v>
      </c>
      <c r="E39" s="126">
        <v>6.0000000000000001E-3</v>
      </c>
      <c r="F39" s="127">
        <f t="shared" si="0"/>
        <v>8.9700000000000006</v>
      </c>
    </row>
    <row r="40" spans="2:6">
      <c r="B40" s="80"/>
      <c r="C40" s="94" t="s">
        <v>42</v>
      </c>
      <c r="D40" s="103" t="s">
        <v>188</v>
      </c>
      <c r="E40" s="126">
        <v>2E-3</v>
      </c>
      <c r="F40" s="127">
        <f t="shared" si="0"/>
        <v>2.99</v>
      </c>
    </row>
    <row r="41" spans="2:6">
      <c r="B41" s="80"/>
      <c r="C41" s="94" t="s">
        <v>44</v>
      </c>
      <c r="D41" s="103" t="s">
        <v>74</v>
      </c>
      <c r="E41" s="126">
        <v>0.08</v>
      </c>
      <c r="F41" s="127">
        <f t="shared" si="0"/>
        <v>119.62</v>
      </c>
    </row>
    <row r="42" spans="2:6">
      <c r="B42" s="80"/>
      <c r="C42" s="365" t="s">
        <v>77</v>
      </c>
      <c r="D42" s="358"/>
      <c r="E42" s="129">
        <f>SUM(E34:E41)</f>
        <v>0.37209999999999999</v>
      </c>
      <c r="F42" s="130">
        <f>TRUNC(SUM(F34:F41),2)</f>
        <v>556.36</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253.65</v>
      </c>
    </row>
    <row r="53" spans="2:8">
      <c r="B53" s="80"/>
      <c r="C53" s="94" t="s">
        <v>180</v>
      </c>
      <c r="D53" s="116" t="s">
        <v>196</v>
      </c>
      <c r="E53" s="117">
        <f>E42</f>
        <v>0.37209999999999999</v>
      </c>
      <c r="F53" s="121">
        <f>F42</f>
        <v>556.36</v>
      </c>
    </row>
    <row r="54" spans="2:8">
      <c r="B54" s="80"/>
      <c r="C54" s="94" t="s">
        <v>189</v>
      </c>
      <c r="D54" s="116" t="s">
        <v>48</v>
      </c>
      <c r="E54" s="141"/>
      <c r="F54" s="121">
        <f>F49</f>
        <v>264.2</v>
      </c>
    </row>
    <row r="55" spans="2:8">
      <c r="B55" s="80"/>
      <c r="C55" s="138"/>
      <c r="D55" s="128" t="s">
        <v>77</v>
      </c>
      <c r="E55" s="142"/>
      <c r="F55" s="119">
        <f>SUM(F52:F54)</f>
        <v>1074.21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7.89</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49.66</v>
      </c>
      <c r="G61" s="148"/>
      <c r="H61" s="149"/>
    </row>
    <row r="62" spans="2:8" s="78" customFormat="1">
      <c r="B62" s="144"/>
      <c r="C62" s="145" t="s">
        <v>13</v>
      </c>
      <c r="D62" s="146" t="s">
        <v>202</v>
      </c>
      <c r="E62" s="147">
        <v>1.8499999999999999E-2</v>
      </c>
      <c r="F62" s="127">
        <f>TRUNC(((F26+F55)*E62),2)</f>
        <v>42.84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100.39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Almoxarife'!F6</f>
        <v>19.16</v>
      </c>
    </row>
    <row r="84" spans="2:6">
      <c r="B84" s="80"/>
      <c r="C84" s="94" t="s">
        <v>7</v>
      </c>
      <c r="D84" s="326" t="s">
        <v>215</v>
      </c>
      <c r="E84" s="327"/>
      <c r="F84" s="158">
        <f>'Equipamentos - Almoxarife'!F6</f>
        <v>10.33</v>
      </c>
    </row>
    <row r="85" spans="2:6">
      <c r="B85" s="80"/>
      <c r="C85" s="94" t="s">
        <v>10</v>
      </c>
      <c r="D85" s="326"/>
      <c r="E85" s="327"/>
      <c r="F85" s="121">
        <v>0</v>
      </c>
    </row>
    <row r="86" spans="2:6" ht="16.5" customHeight="1">
      <c r="B86" s="80"/>
      <c r="C86" s="331" t="s">
        <v>77</v>
      </c>
      <c r="D86" s="337"/>
      <c r="E86" s="332"/>
      <c r="F86" s="130">
        <f>TRUNC(SUM(F83:F85),2)</f>
        <v>29.49</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v>5.0000000000000001E-3</v>
      </c>
      <c r="F90" s="162">
        <f>TRUNC((E90*F109),2)</f>
        <v>12.22</v>
      </c>
    </row>
    <row r="91" spans="2:6">
      <c r="B91" s="80"/>
      <c r="C91" s="94" t="s">
        <v>7</v>
      </c>
      <c r="D91" s="103" t="s">
        <v>126</v>
      </c>
      <c r="E91" s="161">
        <v>5.0000000000000001E-3</v>
      </c>
      <c r="F91" s="162">
        <f>TRUNC((F109*E91),2)</f>
        <v>12.22</v>
      </c>
    </row>
    <row r="92" spans="2:6">
      <c r="B92" s="80"/>
      <c r="C92" s="94" t="s">
        <v>10</v>
      </c>
      <c r="D92" s="103" t="s">
        <v>117</v>
      </c>
      <c r="E92" s="163"/>
      <c r="F92" s="162"/>
    </row>
    <row r="93" spans="2:6">
      <c r="B93" s="80"/>
      <c r="C93" s="164"/>
      <c r="D93" s="123" t="s">
        <v>218</v>
      </c>
      <c r="E93" s="163"/>
      <c r="F93" s="165"/>
    </row>
    <row r="94" spans="2:6">
      <c r="B94" s="80"/>
      <c r="C94" s="164"/>
      <c r="D94" s="103" t="s">
        <v>219</v>
      </c>
      <c r="E94" s="161">
        <v>3.3E-3</v>
      </c>
      <c r="F94" s="162">
        <f>TRUNC(((F90+F91+F109)/E101*E94),2)</f>
        <v>8.75</v>
      </c>
    </row>
    <row r="95" spans="2:6">
      <c r="B95" s="80"/>
      <c r="C95" s="164"/>
      <c r="D95" s="103" t="s">
        <v>220</v>
      </c>
      <c r="E95" s="161">
        <v>1.5299999999999999E-2</v>
      </c>
      <c r="F95" s="162">
        <f>TRUNC(((F90+F91+F109)/E101*E95),2)</f>
        <v>40.57</v>
      </c>
    </row>
    <row r="96" spans="2:6">
      <c r="B96" s="80"/>
      <c r="C96" s="164"/>
      <c r="D96" s="123" t="s">
        <v>221</v>
      </c>
      <c r="E96" s="163"/>
      <c r="F96" s="162"/>
    </row>
    <row r="97" spans="2:6">
      <c r="B97" s="80"/>
      <c r="C97" s="164"/>
      <c r="D97" s="103" t="s">
        <v>222</v>
      </c>
      <c r="E97" s="161">
        <v>0.05</v>
      </c>
      <c r="F97" s="162">
        <f>TRUNC((F90+F91+F109)/E101*E97,2)</f>
        <v>132.6</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206.36</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1241.6300000000001</v>
      </c>
    </row>
    <row r="105" spans="2:6">
      <c r="B105" s="80"/>
      <c r="C105" s="94" t="s">
        <v>7</v>
      </c>
      <c r="D105" s="325" t="s">
        <v>228</v>
      </c>
      <c r="E105" s="325"/>
      <c r="F105" s="121">
        <f>F55</f>
        <v>1074.21</v>
      </c>
    </row>
    <row r="106" spans="2:6">
      <c r="B106" s="80"/>
      <c r="C106" s="94" t="s">
        <v>10</v>
      </c>
      <c r="D106" s="325" t="s">
        <v>229</v>
      </c>
      <c r="E106" s="325"/>
      <c r="F106" s="121">
        <f>F65</f>
        <v>100.39</v>
      </c>
    </row>
    <row r="107" spans="2:6">
      <c r="B107" s="80"/>
      <c r="C107" s="94" t="s">
        <v>13</v>
      </c>
      <c r="D107" s="326" t="s">
        <v>230</v>
      </c>
      <c r="E107" s="327"/>
      <c r="F107" s="121">
        <f>F80</f>
        <v>0</v>
      </c>
    </row>
    <row r="108" spans="2:6">
      <c r="B108" s="80"/>
      <c r="C108" s="94" t="s">
        <v>38</v>
      </c>
      <c r="D108" s="325" t="s">
        <v>231</v>
      </c>
      <c r="E108" s="325"/>
      <c r="F108" s="121">
        <f>F86</f>
        <v>29.49</v>
      </c>
    </row>
    <row r="109" spans="2:6">
      <c r="B109" s="80"/>
      <c r="C109" s="328" t="s">
        <v>232</v>
      </c>
      <c r="D109" s="329"/>
      <c r="E109" s="330"/>
      <c r="F109" s="174">
        <f>TRUNC(SUM(F104:F108),2)</f>
        <v>2445.7199999999998</v>
      </c>
    </row>
    <row r="110" spans="2:6">
      <c r="B110" s="80"/>
      <c r="C110" s="94" t="s">
        <v>40</v>
      </c>
      <c r="D110" s="326" t="s">
        <v>233</v>
      </c>
      <c r="E110" s="327"/>
      <c r="F110" s="175">
        <f>F100</f>
        <v>206.36</v>
      </c>
    </row>
    <row r="111" spans="2:6">
      <c r="B111" s="80"/>
      <c r="C111" s="320" t="s">
        <v>234</v>
      </c>
      <c r="D111" s="321"/>
      <c r="E111" s="322"/>
      <c r="F111" s="176">
        <f>SUM(F109:F110)</f>
        <v>2652.08</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WZ2oCf3G04X47q7801Z52o2eaIwo90OjeqrX1cyiXTEaIGvFD3CaFe/l66NdYbcLncCGgOpBXtIc5FYftPfbVA==" saltValue="9rzyK+c+b2+r1YTRkk/UEA=="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65" zoomScale="120" zoomScaleNormal="100" zoomScaleSheetLayoutView="120" workbookViewId="0">
      <selection activeCell="E37" sqref="E37"/>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306</v>
      </c>
      <c r="F19" s="369"/>
      <c r="H19" s="79"/>
    </row>
    <row r="20" spans="2:8" s="77" customFormat="1">
      <c r="B20" s="90"/>
      <c r="C20" s="94">
        <v>3</v>
      </c>
      <c r="D20" s="95" t="s">
        <v>170</v>
      </c>
      <c r="E20" s="400">
        <v>1250.52</v>
      </c>
      <c r="F20" s="371"/>
      <c r="H20" s="79"/>
    </row>
    <row r="21" spans="2:8" s="77" customFormat="1">
      <c r="B21" s="90"/>
      <c r="C21" s="94">
        <v>4</v>
      </c>
      <c r="D21" s="95" t="s">
        <v>171</v>
      </c>
      <c r="E21" s="372" t="s">
        <v>307</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1250.52</v>
      </c>
    </row>
    <row r="26" spans="2:8">
      <c r="B26" s="80"/>
      <c r="C26" s="97" t="s">
        <v>7</v>
      </c>
      <c r="D26" s="103" t="s">
        <v>308</v>
      </c>
      <c r="E26" s="106">
        <v>0.2</v>
      </c>
      <c r="F26" s="107">
        <f>TRUNC((F25*E26),2)</f>
        <v>250.1</v>
      </c>
    </row>
    <row r="27" spans="2:8">
      <c r="B27" s="80"/>
      <c r="C27" s="108"/>
      <c r="D27" s="109" t="s">
        <v>77</v>
      </c>
      <c r="E27" s="110"/>
      <c r="F27" s="111">
        <f>TRUNC(SUM(F25:F26),2)</f>
        <v>1500.62</v>
      </c>
    </row>
    <row r="28" spans="2:8">
      <c r="B28" s="80"/>
      <c r="C28" s="362" t="s">
        <v>175</v>
      </c>
      <c r="D28" s="363"/>
      <c r="E28" s="363"/>
      <c r="F28" s="364"/>
    </row>
    <row r="29" spans="2:8">
      <c r="B29" s="80"/>
      <c r="C29" s="99" t="s">
        <v>176</v>
      </c>
      <c r="D29" s="112" t="s">
        <v>177</v>
      </c>
      <c r="E29" s="113"/>
      <c r="F29" s="102" t="s">
        <v>33</v>
      </c>
    </row>
    <row r="30" spans="2:8">
      <c r="B30" s="80"/>
      <c r="C30" s="94" t="s">
        <v>5</v>
      </c>
      <c r="D30" s="96" t="s">
        <v>178</v>
      </c>
      <c r="E30" s="114">
        <v>8.3299999999999999E-2</v>
      </c>
      <c r="F30" s="115">
        <f>TRUNC(($F$27*E30),2)</f>
        <v>125</v>
      </c>
    </row>
    <row r="31" spans="2:8">
      <c r="B31" s="80"/>
      <c r="C31" s="94" t="s">
        <v>7</v>
      </c>
      <c r="D31" s="116" t="s">
        <v>179</v>
      </c>
      <c r="E31" s="117">
        <v>0.121</v>
      </c>
      <c r="F31" s="115">
        <f>TRUNC(($F$27*E31),2)</f>
        <v>181.57</v>
      </c>
    </row>
    <row r="32" spans="2:8">
      <c r="B32" s="80"/>
      <c r="C32" s="108"/>
      <c r="D32" s="109" t="s">
        <v>77</v>
      </c>
      <c r="E32" s="118">
        <f>SUM(E30:E31)</f>
        <v>0.20430000000000001</v>
      </c>
      <c r="F32" s="119">
        <f>TRUNC(SUM(F30:F31),2)</f>
        <v>306.57</v>
      </c>
    </row>
    <row r="33" spans="2:6">
      <c r="B33" s="80"/>
      <c r="C33" s="94"/>
      <c r="D33" s="116"/>
      <c r="E33" s="120"/>
      <c r="F33" s="121"/>
    </row>
    <row r="34" spans="2:6" ht="25.5">
      <c r="B34" s="80"/>
      <c r="C34" s="122" t="s">
        <v>180</v>
      </c>
      <c r="D34" s="123" t="s">
        <v>181</v>
      </c>
      <c r="E34" s="124" t="s">
        <v>32</v>
      </c>
      <c r="F34" s="125" t="s">
        <v>33</v>
      </c>
    </row>
    <row r="35" spans="2:6">
      <c r="B35" s="80"/>
      <c r="C35" s="94" t="s">
        <v>5</v>
      </c>
      <c r="D35" s="103" t="s">
        <v>182</v>
      </c>
      <c r="E35" s="126">
        <v>0.2</v>
      </c>
      <c r="F35" s="127">
        <f t="shared" ref="F35:F42" si="0">TRUNC((($F$27+$F$32)*E35),2)</f>
        <v>361.43</v>
      </c>
    </row>
    <row r="36" spans="2:6">
      <c r="B36" s="80"/>
      <c r="C36" s="94" t="s">
        <v>7</v>
      </c>
      <c r="D36" s="103" t="s">
        <v>183</v>
      </c>
      <c r="E36" s="126">
        <v>2.5000000000000001E-2</v>
      </c>
      <c r="F36" s="127">
        <f t="shared" si="0"/>
        <v>45.17</v>
      </c>
    </row>
    <row r="37" spans="2:6">
      <c r="B37" s="80"/>
      <c r="C37" s="94" t="s">
        <v>10</v>
      </c>
      <c r="D37" s="103" t="s">
        <v>184</v>
      </c>
      <c r="E37" s="126">
        <f>'Planilha Almoxarife'!$E$36</f>
        <v>3.4099999999999998E-2</v>
      </c>
      <c r="F37" s="127">
        <f t="shared" si="0"/>
        <v>61.62</v>
      </c>
    </row>
    <row r="38" spans="2:6">
      <c r="B38" s="80"/>
      <c r="C38" s="94" t="s">
        <v>13</v>
      </c>
      <c r="D38" s="103" t="s">
        <v>185</v>
      </c>
      <c r="E38" s="126">
        <v>1.4999999999999999E-2</v>
      </c>
      <c r="F38" s="127">
        <f t="shared" si="0"/>
        <v>27.1</v>
      </c>
    </row>
    <row r="39" spans="2:6">
      <c r="B39" s="80"/>
      <c r="C39" s="94" t="s">
        <v>38</v>
      </c>
      <c r="D39" s="103" t="s">
        <v>186</v>
      </c>
      <c r="E39" s="126">
        <v>0.01</v>
      </c>
      <c r="F39" s="127">
        <f t="shared" si="0"/>
        <v>18.07</v>
      </c>
    </row>
    <row r="40" spans="2:6">
      <c r="B40" s="80"/>
      <c r="C40" s="94" t="s">
        <v>40</v>
      </c>
      <c r="D40" s="103" t="s">
        <v>187</v>
      </c>
      <c r="E40" s="126">
        <v>6.0000000000000001E-3</v>
      </c>
      <c r="F40" s="127">
        <f t="shared" si="0"/>
        <v>10.84</v>
      </c>
    </row>
    <row r="41" spans="2:6">
      <c r="B41" s="80"/>
      <c r="C41" s="94" t="s">
        <v>42</v>
      </c>
      <c r="D41" s="103" t="s">
        <v>188</v>
      </c>
      <c r="E41" s="126">
        <v>2E-3</v>
      </c>
      <c r="F41" s="127">
        <f t="shared" si="0"/>
        <v>3.61</v>
      </c>
    </row>
    <row r="42" spans="2:6">
      <c r="B42" s="80"/>
      <c r="C42" s="94" t="s">
        <v>44</v>
      </c>
      <c r="D42" s="103" t="s">
        <v>74</v>
      </c>
      <c r="E42" s="126">
        <v>0.08</v>
      </c>
      <c r="F42" s="127">
        <f t="shared" si="0"/>
        <v>144.57</v>
      </c>
    </row>
    <row r="43" spans="2:6">
      <c r="B43" s="80"/>
      <c r="C43" s="365" t="s">
        <v>77</v>
      </c>
      <c r="D43" s="358"/>
      <c r="E43" s="129">
        <f>SUM(E35:E42)</f>
        <v>0.37209999999999999</v>
      </c>
      <c r="F43" s="130">
        <f>TRUNC(SUM(F35:F42),2)</f>
        <v>672.41</v>
      </c>
    </row>
    <row r="44" spans="2:6" ht="11.1" customHeight="1">
      <c r="B44" s="80"/>
      <c r="C44" s="94"/>
      <c r="D44" s="103"/>
      <c r="E44" s="131"/>
      <c r="F44" s="121"/>
    </row>
    <row r="45" spans="2:6">
      <c r="B45" s="80"/>
      <c r="C45" s="122" t="s">
        <v>189</v>
      </c>
      <c r="D45" s="336" t="s">
        <v>48</v>
      </c>
      <c r="E45" s="322"/>
      <c r="F45" s="125" t="s">
        <v>33</v>
      </c>
    </row>
    <row r="46" spans="2:6" ht="16.5" customHeight="1">
      <c r="B46" s="80"/>
      <c r="C46" s="94" t="s">
        <v>5</v>
      </c>
      <c r="D46" s="132" t="s">
        <v>190</v>
      </c>
      <c r="E46" s="133" t="s">
        <v>191</v>
      </c>
      <c r="F46" s="134">
        <f>IF(E46="NÃO",0,TRUNC(((4*2)*21)-0.06*F25,2))</f>
        <v>0</v>
      </c>
    </row>
    <row r="47" spans="2:6" ht="17.25" customHeight="1">
      <c r="B47" s="80"/>
      <c r="C47" s="94" t="s">
        <v>7</v>
      </c>
      <c r="D47" s="135" t="s">
        <v>192</v>
      </c>
      <c r="E47" s="191">
        <v>13</v>
      </c>
      <c r="F47" s="136">
        <f>TRUNC(((E47)*21)*90%,2)</f>
        <v>245.7</v>
      </c>
    </row>
    <row r="48" spans="2:6" ht="17.25" customHeight="1">
      <c r="B48" s="80"/>
      <c r="C48" s="94" t="s">
        <v>10</v>
      </c>
      <c r="D48" s="366" t="s">
        <v>193</v>
      </c>
      <c r="E48" s="367"/>
      <c r="F48" s="137">
        <v>3.5</v>
      </c>
    </row>
    <row r="49" spans="2:8" ht="17.25" customHeight="1">
      <c r="B49" s="80"/>
      <c r="C49" s="94" t="s">
        <v>13</v>
      </c>
      <c r="D49" s="366" t="s">
        <v>194</v>
      </c>
      <c r="E49" s="367"/>
      <c r="F49" s="137">
        <v>15</v>
      </c>
    </row>
    <row r="50" spans="2:8">
      <c r="B50" s="80"/>
      <c r="C50" s="138"/>
      <c r="D50" s="357" t="s">
        <v>77</v>
      </c>
      <c r="E50" s="358"/>
      <c r="F50" s="119">
        <f>TRUNC(SUM(F46:F49),2)</f>
        <v>264.2</v>
      </c>
    </row>
    <row r="51" spans="2:8">
      <c r="B51" s="80"/>
      <c r="C51" s="354"/>
      <c r="D51" s="355"/>
      <c r="E51" s="352"/>
      <c r="F51" s="356"/>
    </row>
    <row r="52" spans="2:8" ht="32.25" customHeight="1">
      <c r="B52" s="80"/>
      <c r="C52" s="122">
        <v>2</v>
      </c>
      <c r="D52" s="139" t="s">
        <v>195</v>
      </c>
      <c r="E52" s="140" t="s">
        <v>32</v>
      </c>
      <c r="F52" s="125" t="s">
        <v>33</v>
      </c>
    </row>
    <row r="53" spans="2:8">
      <c r="B53" s="80"/>
      <c r="C53" s="94" t="s">
        <v>176</v>
      </c>
      <c r="D53" s="96" t="s">
        <v>177</v>
      </c>
      <c r="E53" s="114">
        <f>E32</f>
        <v>0.20430000000000001</v>
      </c>
      <c r="F53" s="121">
        <f>F32</f>
        <v>306.57</v>
      </c>
    </row>
    <row r="54" spans="2:8">
      <c r="B54" s="80"/>
      <c r="C54" s="94" t="s">
        <v>180</v>
      </c>
      <c r="D54" s="116" t="s">
        <v>196</v>
      </c>
      <c r="E54" s="117">
        <f>E43</f>
        <v>0.37209999999999999</v>
      </c>
      <c r="F54" s="121">
        <f>F43</f>
        <v>672.41</v>
      </c>
    </row>
    <row r="55" spans="2:8">
      <c r="B55" s="80"/>
      <c r="C55" s="94" t="s">
        <v>189</v>
      </c>
      <c r="D55" s="116" t="s">
        <v>48</v>
      </c>
      <c r="E55" s="141"/>
      <c r="F55" s="121">
        <f>F50</f>
        <v>264.2</v>
      </c>
    </row>
    <row r="56" spans="2:8">
      <c r="B56" s="80"/>
      <c r="C56" s="138"/>
      <c r="D56" s="128" t="s">
        <v>77</v>
      </c>
      <c r="E56" s="142"/>
      <c r="F56" s="119">
        <f>SUM(F53:F55)</f>
        <v>1243.18</v>
      </c>
    </row>
    <row r="57" spans="2:8">
      <c r="B57" s="80"/>
      <c r="C57" s="359"/>
      <c r="D57" s="360"/>
      <c r="E57" s="360"/>
      <c r="F57" s="361"/>
    </row>
    <row r="58" spans="2:8">
      <c r="B58" s="80"/>
      <c r="C58" s="346" t="s">
        <v>197</v>
      </c>
      <c r="D58" s="347"/>
      <c r="E58" s="347"/>
      <c r="F58" s="348"/>
    </row>
    <row r="59" spans="2:8">
      <c r="B59" s="80"/>
      <c r="C59" s="99">
        <v>3</v>
      </c>
      <c r="D59" s="112" t="s">
        <v>198</v>
      </c>
      <c r="E59" s="143" t="s">
        <v>32</v>
      </c>
      <c r="F59" s="102" t="s">
        <v>33</v>
      </c>
    </row>
    <row r="60" spans="2:8" s="78" customFormat="1">
      <c r="B60" s="144"/>
      <c r="C60" s="145" t="s">
        <v>5</v>
      </c>
      <c r="D60" s="146" t="s">
        <v>90</v>
      </c>
      <c r="E60" s="147">
        <v>4.1999999999999997E-3</v>
      </c>
      <c r="F60" s="127">
        <f>TRUNC(((F27+F32+F42+F50)*E60),2)</f>
        <v>9.3000000000000007</v>
      </c>
      <c r="G60" s="148"/>
      <c r="H60" s="149"/>
    </row>
    <row r="61" spans="2:8" s="78" customFormat="1">
      <c r="B61" s="144"/>
      <c r="C61" s="145" t="s">
        <v>7</v>
      </c>
      <c r="D61" s="146" t="s">
        <v>199</v>
      </c>
      <c r="E61" s="147">
        <v>0</v>
      </c>
      <c r="F61" s="127">
        <v>0</v>
      </c>
      <c r="G61" s="148"/>
      <c r="H61" s="149" t="s">
        <v>200</v>
      </c>
    </row>
    <row r="62" spans="2:8" s="78" customFormat="1">
      <c r="B62" s="144"/>
      <c r="C62" s="145" t="s">
        <v>10</v>
      </c>
      <c r="D62" s="146" t="s">
        <v>201</v>
      </c>
      <c r="E62" s="147">
        <v>0.04</v>
      </c>
      <c r="F62" s="127">
        <f>TRUNC((E62*F27),2)</f>
        <v>60.02</v>
      </c>
      <c r="G62" s="148"/>
      <c r="H62" s="149"/>
    </row>
    <row r="63" spans="2:8" s="78" customFormat="1">
      <c r="B63" s="144"/>
      <c r="C63" s="145" t="s">
        <v>13</v>
      </c>
      <c r="D63" s="146" t="s">
        <v>202</v>
      </c>
      <c r="E63" s="147">
        <v>1.8499999999999999E-2</v>
      </c>
      <c r="F63" s="127">
        <f>TRUNC(((F27+F56)*E63),2)</f>
        <v>50.76</v>
      </c>
      <c r="G63" s="148"/>
      <c r="H63" s="149"/>
    </row>
    <row r="64" spans="2:8" s="78" customFormat="1" ht="30" customHeight="1">
      <c r="B64" s="144"/>
      <c r="C64" s="145" t="s">
        <v>38</v>
      </c>
      <c r="D64" s="146" t="s">
        <v>203</v>
      </c>
      <c r="E64" s="147">
        <v>0</v>
      </c>
      <c r="F64" s="127">
        <v>0</v>
      </c>
      <c r="G64" s="148"/>
      <c r="H64" s="149" t="s">
        <v>200</v>
      </c>
    </row>
    <row r="65" spans="2:8" s="78" customFormat="1">
      <c r="B65" s="144"/>
      <c r="C65" s="145" t="s">
        <v>40</v>
      </c>
      <c r="D65" s="146" t="s">
        <v>204</v>
      </c>
      <c r="E65" s="147">
        <v>0</v>
      </c>
      <c r="F65" s="127">
        <f>TRUNC(($F$26*E65),2)</f>
        <v>0</v>
      </c>
      <c r="G65" s="148"/>
      <c r="H65" s="149"/>
    </row>
    <row r="66" spans="2:8">
      <c r="B66" s="80"/>
      <c r="C66" s="331" t="s">
        <v>77</v>
      </c>
      <c r="D66" s="332"/>
      <c r="E66" s="150">
        <f>SUM(E60:E65)</f>
        <v>6.2700000000000006E-2</v>
      </c>
      <c r="F66" s="130">
        <f>TRUNC(SUM(F60:F65),2)</f>
        <v>120.08</v>
      </c>
    </row>
    <row r="67" spans="2:8">
      <c r="B67" s="80"/>
      <c r="C67" s="351"/>
      <c r="D67" s="352"/>
      <c r="E67" s="352"/>
      <c r="F67" s="353"/>
    </row>
    <row r="68" spans="2:8">
      <c r="B68" s="80"/>
      <c r="C68" s="346" t="s">
        <v>205</v>
      </c>
      <c r="D68" s="347"/>
      <c r="E68" s="347"/>
      <c r="F68" s="348"/>
    </row>
    <row r="69" spans="2:8">
      <c r="B69" s="80"/>
      <c r="C69" s="99" t="s">
        <v>67</v>
      </c>
      <c r="D69" s="151" t="s">
        <v>206</v>
      </c>
      <c r="E69" s="143" t="s">
        <v>32</v>
      </c>
      <c r="F69" s="152" t="s">
        <v>33</v>
      </c>
    </row>
    <row r="70" spans="2:8">
      <c r="B70" s="80"/>
      <c r="C70" s="94" t="s">
        <v>5</v>
      </c>
      <c r="D70" s="96" t="s">
        <v>207</v>
      </c>
      <c r="E70" s="153">
        <v>0</v>
      </c>
      <c r="F70" s="154">
        <f t="shared" ref="F70:F75" si="1">TRUNC((($F$27+$F$56+$F$66)*E70),2)</f>
        <v>0</v>
      </c>
    </row>
    <row r="71" spans="2:8" ht="12.75" customHeight="1">
      <c r="B71" s="80"/>
      <c r="C71" s="94" t="s">
        <v>7</v>
      </c>
      <c r="D71" s="96" t="s">
        <v>206</v>
      </c>
      <c r="E71" s="147">
        <v>0</v>
      </c>
      <c r="F71" s="154">
        <f t="shared" si="1"/>
        <v>0</v>
      </c>
      <c r="H71" s="324" t="s">
        <v>208</v>
      </c>
    </row>
    <row r="72" spans="2:8">
      <c r="B72" s="80"/>
      <c r="C72" s="94" t="s">
        <v>10</v>
      </c>
      <c r="D72" s="96" t="s">
        <v>209</v>
      </c>
      <c r="E72" s="147">
        <v>0</v>
      </c>
      <c r="F72" s="154">
        <f t="shared" si="1"/>
        <v>0</v>
      </c>
      <c r="H72" s="324"/>
    </row>
    <row r="73" spans="2:8">
      <c r="B73" s="80"/>
      <c r="C73" s="94" t="s">
        <v>13</v>
      </c>
      <c r="D73" s="96" t="s">
        <v>210</v>
      </c>
      <c r="E73" s="147">
        <v>0</v>
      </c>
      <c r="F73" s="154">
        <f t="shared" si="1"/>
        <v>0</v>
      </c>
      <c r="H73" s="324"/>
    </row>
    <row r="74" spans="2:8">
      <c r="B74" s="80"/>
      <c r="C74" s="94" t="s">
        <v>38</v>
      </c>
      <c r="D74" s="96" t="s">
        <v>84</v>
      </c>
      <c r="E74" s="147">
        <v>0</v>
      </c>
      <c r="F74" s="154">
        <f t="shared" si="1"/>
        <v>0</v>
      </c>
      <c r="H74" s="324"/>
    </row>
    <row r="75" spans="2:8">
      <c r="B75" s="80"/>
      <c r="C75" s="94" t="s">
        <v>40</v>
      </c>
      <c r="D75" s="96" t="s">
        <v>55</v>
      </c>
      <c r="E75" s="147">
        <v>0</v>
      </c>
      <c r="F75" s="154">
        <f t="shared" si="1"/>
        <v>0</v>
      </c>
      <c r="H75" s="324"/>
    </row>
    <row r="76" spans="2:8" ht="16.5" customHeight="1">
      <c r="B76" s="80"/>
      <c r="C76" s="331" t="s">
        <v>77</v>
      </c>
      <c r="D76" s="337"/>
      <c r="E76" s="155">
        <f>SUM(E70:E75)</f>
        <v>0</v>
      </c>
      <c r="F76" s="130">
        <f>TRUNC(SUM(F70:F75),2)</f>
        <v>0</v>
      </c>
    </row>
    <row r="77" spans="2:8">
      <c r="B77" s="80"/>
      <c r="C77" s="354"/>
      <c r="D77" s="355"/>
      <c r="E77" s="355"/>
      <c r="F77" s="356"/>
    </row>
    <row r="78" spans="2:8">
      <c r="B78" s="80"/>
      <c r="C78" s="354"/>
      <c r="D78" s="355"/>
      <c r="E78" s="355"/>
      <c r="F78" s="356"/>
    </row>
    <row r="79" spans="2:8" ht="40.5" customHeight="1">
      <c r="B79" s="80"/>
      <c r="C79" s="122">
        <v>4</v>
      </c>
      <c r="D79" s="336" t="s">
        <v>211</v>
      </c>
      <c r="E79" s="322"/>
      <c r="F79" s="125" t="s">
        <v>33</v>
      </c>
    </row>
    <row r="80" spans="2:8">
      <c r="B80" s="80"/>
      <c r="C80" s="94" t="s">
        <v>67</v>
      </c>
      <c r="D80" s="96" t="s">
        <v>212</v>
      </c>
      <c r="E80" s="156"/>
      <c r="F80" s="121">
        <f>F76</f>
        <v>0</v>
      </c>
    </row>
    <row r="81" spans="2:6">
      <c r="B81" s="80"/>
      <c r="C81" s="157"/>
      <c r="D81" s="344" t="s">
        <v>77</v>
      </c>
      <c r="E81" s="345"/>
      <c r="F81" s="119">
        <f>TRUNC(SUM(F80:F80),2)</f>
        <v>0</v>
      </c>
    </row>
    <row r="82" spans="2:6">
      <c r="B82" s="80"/>
      <c r="C82" s="346" t="s">
        <v>213</v>
      </c>
      <c r="D82" s="347"/>
      <c r="E82" s="347"/>
      <c r="F82" s="348"/>
    </row>
    <row r="83" spans="2:6">
      <c r="B83" s="80"/>
      <c r="C83" s="99">
        <v>5</v>
      </c>
      <c r="D83" s="349" t="s">
        <v>58</v>
      </c>
      <c r="E83" s="350"/>
      <c r="F83" s="102" t="s">
        <v>33</v>
      </c>
    </row>
    <row r="84" spans="2:6">
      <c r="B84" s="80"/>
      <c r="C84" s="94" t="s">
        <v>5</v>
      </c>
      <c r="D84" s="326" t="s">
        <v>214</v>
      </c>
      <c r="E84" s="327"/>
      <c r="F84" s="158">
        <f>'Uniformes - Vaqueiro'!F6</f>
        <v>28.53</v>
      </c>
    </row>
    <row r="85" spans="2:6">
      <c r="B85" s="80"/>
      <c r="C85" s="94" t="s">
        <v>7</v>
      </c>
      <c r="D85" s="326" t="s">
        <v>215</v>
      </c>
      <c r="E85" s="327"/>
      <c r="F85" s="159">
        <f>'Equipamentos - Vaqueiro'!F12</f>
        <v>25.71</v>
      </c>
    </row>
    <row r="86" spans="2:6">
      <c r="B86" s="80"/>
      <c r="C86" s="94" t="s">
        <v>10</v>
      </c>
      <c r="D86" s="326"/>
      <c r="E86" s="327"/>
      <c r="F86" s="121">
        <v>0</v>
      </c>
    </row>
    <row r="87" spans="2:6" ht="16.5" customHeight="1">
      <c r="B87" s="80"/>
      <c r="C87" s="331" t="s">
        <v>77</v>
      </c>
      <c r="D87" s="337"/>
      <c r="E87" s="332"/>
      <c r="F87" s="130">
        <f>TRUNC(SUM(F84:F86),2)</f>
        <v>54.24</v>
      </c>
    </row>
    <row r="88" spans="2:6">
      <c r="B88" s="80"/>
      <c r="C88" s="338"/>
      <c r="D88" s="339"/>
      <c r="E88" s="339"/>
      <c r="F88" s="340"/>
    </row>
    <row r="89" spans="2:6">
      <c r="B89" s="80"/>
      <c r="C89" s="341" t="s">
        <v>216</v>
      </c>
      <c r="D89" s="342"/>
      <c r="E89" s="342"/>
      <c r="F89" s="343"/>
    </row>
    <row r="90" spans="2:6">
      <c r="B90" s="80"/>
      <c r="C90" s="99">
        <v>6</v>
      </c>
      <c r="D90" s="160" t="s">
        <v>115</v>
      </c>
      <c r="E90" s="101" t="s">
        <v>32</v>
      </c>
      <c r="F90" s="102" t="s">
        <v>33</v>
      </c>
    </row>
    <row r="91" spans="2:6">
      <c r="B91" s="80"/>
      <c r="C91" s="94" t="s">
        <v>5</v>
      </c>
      <c r="D91" s="103" t="s">
        <v>217</v>
      </c>
      <c r="E91" s="161">
        <f>'Planilha Aux. Almoxarife'!E90</f>
        <v>5.0000000000000001E-3</v>
      </c>
      <c r="F91" s="162">
        <f>TRUNC((E91*F110),2)</f>
        <v>14.59</v>
      </c>
    </row>
    <row r="92" spans="2:6">
      <c r="B92" s="80"/>
      <c r="C92" s="94" t="s">
        <v>7</v>
      </c>
      <c r="D92" s="103" t="s">
        <v>126</v>
      </c>
      <c r="E92" s="161">
        <f>'Planilha Aux. Almoxarife'!E91</f>
        <v>5.0000000000000001E-3</v>
      </c>
      <c r="F92" s="162">
        <f>TRUNC((F110*E92),2)</f>
        <v>14.59</v>
      </c>
    </row>
    <row r="93" spans="2:6">
      <c r="B93" s="80"/>
      <c r="C93" s="94" t="s">
        <v>10</v>
      </c>
      <c r="D93" s="103" t="s">
        <v>117</v>
      </c>
      <c r="E93" s="163"/>
      <c r="F93" s="162"/>
    </row>
    <row r="94" spans="2:6">
      <c r="B94" s="80"/>
      <c r="C94" s="164"/>
      <c r="D94" s="123" t="s">
        <v>218</v>
      </c>
      <c r="E94" s="163"/>
      <c r="F94" s="165"/>
    </row>
    <row r="95" spans="2:6">
      <c r="B95" s="80"/>
      <c r="C95" s="164"/>
      <c r="D95" s="103" t="s">
        <v>219</v>
      </c>
      <c r="E95" s="161">
        <f>'Planilha Almoxarife'!E94</f>
        <v>3.3E-3</v>
      </c>
      <c r="F95" s="162">
        <f>TRUNC(((F91+F92+F110)/E102*E95),2)</f>
        <v>10.44</v>
      </c>
    </row>
    <row r="96" spans="2:6">
      <c r="B96" s="80"/>
      <c r="C96" s="164"/>
      <c r="D96" s="103" t="s">
        <v>220</v>
      </c>
      <c r="E96" s="161">
        <f>'Planilha Almoxarife'!E95</f>
        <v>1.5299999999999999E-2</v>
      </c>
      <c r="F96" s="162">
        <f>TRUNC(((F91+F92+F110)/E102*E96),2)</f>
        <v>48.41</v>
      </c>
    </row>
    <row r="97" spans="2:6">
      <c r="B97" s="80"/>
      <c r="C97" s="164"/>
      <c r="D97" s="123" t="s">
        <v>221</v>
      </c>
      <c r="E97" s="163"/>
      <c r="F97" s="162"/>
    </row>
    <row r="98" spans="2:6">
      <c r="B98" s="80"/>
      <c r="C98" s="164"/>
      <c r="D98" s="103" t="s">
        <v>222</v>
      </c>
      <c r="E98" s="161">
        <v>0.05</v>
      </c>
      <c r="F98" s="162">
        <f>TRUNC((F91+F92+F110)/E102*E98,2)</f>
        <v>158.21</v>
      </c>
    </row>
    <row r="99" spans="2:6">
      <c r="B99" s="80"/>
      <c r="C99" s="164"/>
      <c r="D99" s="123" t="s">
        <v>223</v>
      </c>
      <c r="E99" s="163"/>
      <c r="F99" s="165"/>
    </row>
    <row r="100" spans="2:6">
      <c r="B100" s="80"/>
      <c r="C100" s="164"/>
      <c r="D100" s="166"/>
      <c r="E100" s="161"/>
      <c r="F100" s="162">
        <f>TRUNC((F91+F92+F110)/E102*E100,2)</f>
        <v>0</v>
      </c>
    </row>
    <row r="101" spans="2:6">
      <c r="B101" s="80"/>
      <c r="C101" s="331" t="s">
        <v>77</v>
      </c>
      <c r="D101" s="332"/>
      <c r="E101" s="167">
        <f>SUM(E91:E99)</f>
        <v>7.8600000000000003E-2</v>
      </c>
      <c r="F101" s="168">
        <f>SUM(F91:F100)</f>
        <v>246.24</v>
      </c>
    </row>
    <row r="102" spans="2:6">
      <c r="B102" s="80"/>
      <c r="C102" s="169">
        <f>SUM(E95:E100)</f>
        <v>6.8599999999999994E-2</v>
      </c>
      <c r="D102" s="170" t="s">
        <v>224</v>
      </c>
      <c r="E102" s="171">
        <f>1-C102/1</f>
        <v>0.93140000000000001</v>
      </c>
      <c r="F102" s="172"/>
    </row>
    <row r="103" spans="2:6">
      <c r="B103" s="80"/>
      <c r="C103" s="333" t="s">
        <v>225</v>
      </c>
      <c r="D103" s="334"/>
      <c r="E103" s="334"/>
      <c r="F103" s="335"/>
    </row>
    <row r="104" spans="2:6" ht="30" customHeight="1">
      <c r="B104" s="80"/>
      <c r="C104" s="173"/>
      <c r="D104" s="336" t="s">
        <v>226</v>
      </c>
      <c r="E104" s="322"/>
      <c r="F104" s="125" t="s">
        <v>33</v>
      </c>
    </row>
    <row r="105" spans="2:6">
      <c r="B105" s="80"/>
      <c r="C105" s="94" t="s">
        <v>5</v>
      </c>
      <c r="D105" s="325" t="s">
        <v>227</v>
      </c>
      <c r="E105" s="325"/>
      <c r="F105" s="121">
        <f>F27</f>
        <v>1500.62</v>
      </c>
    </row>
    <row r="106" spans="2:6">
      <c r="B106" s="80"/>
      <c r="C106" s="94" t="s">
        <v>7</v>
      </c>
      <c r="D106" s="325" t="s">
        <v>228</v>
      </c>
      <c r="E106" s="325"/>
      <c r="F106" s="121">
        <f>F56</f>
        <v>1243.18</v>
      </c>
    </row>
    <row r="107" spans="2:6">
      <c r="B107" s="80"/>
      <c r="C107" s="94" t="s">
        <v>10</v>
      </c>
      <c r="D107" s="325" t="s">
        <v>229</v>
      </c>
      <c r="E107" s="325"/>
      <c r="F107" s="121">
        <f>F66</f>
        <v>120.08</v>
      </c>
    </row>
    <row r="108" spans="2:6">
      <c r="B108" s="80"/>
      <c r="C108" s="94" t="s">
        <v>13</v>
      </c>
      <c r="D108" s="326" t="s">
        <v>230</v>
      </c>
      <c r="E108" s="327"/>
      <c r="F108" s="121">
        <f>F81</f>
        <v>0</v>
      </c>
    </row>
    <row r="109" spans="2:6">
      <c r="B109" s="80"/>
      <c r="C109" s="94" t="s">
        <v>38</v>
      </c>
      <c r="D109" s="325" t="s">
        <v>231</v>
      </c>
      <c r="E109" s="325"/>
      <c r="F109" s="121">
        <f>F87</f>
        <v>54.24</v>
      </c>
    </row>
    <row r="110" spans="2:6">
      <c r="B110" s="80"/>
      <c r="C110" s="328" t="s">
        <v>232</v>
      </c>
      <c r="D110" s="329"/>
      <c r="E110" s="330"/>
      <c r="F110" s="174">
        <f>TRUNC(SUM(F105:F109),2)</f>
        <v>2918.12</v>
      </c>
    </row>
    <row r="111" spans="2:6">
      <c r="B111" s="80"/>
      <c r="C111" s="94" t="s">
        <v>40</v>
      </c>
      <c r="D111" s="326" t="s">
        <v>233</v>
      </c>
      <c r="E111" s="327"/>
      <c r="F111" s="175">
        <f>F101</f>
        <v>246.24</v>
      </c>
    </row>
    <row r="112" spans="2:6">
      <c r="B112" s="80"/>
      <c r="C112" s="320" t="s">
        <v>234</v>
      </c>
      <c r="D112" s="321"/>
      <c r="E112" s="322"/>
      <c r="F112" s="176">
        <f>SUM(F110:F111)</f>
        <v>3164.36</v>
      </c>
    </row>
    <row r="113" spans="2:6">
      <c r="B113" s="80"/>
      <c r="C113" s="177"/>
      <c r="D113" s="178"/>
      <c r="E113" s="178"/>
      <c r="F113" s="179"/>
    </row>
    <row r="114" spans="2:6">
      <c r="C114" s="323"/>
      <c r="D114" s="323"/>
      <c r="E114" s="323"/>
      <c r="F114" s="323"/>
    </row>
    <row r="129" spans="3:3">
      <c r="C129" s="79" t="s">
        <v>235</v>
      </c>
    </row>
    <row r="130" spans="3:3">
      <c r="C130" s="79" t="s">
        <v>191</v>
      </c>
    </row>
  </sheetData>
  <sheetProtection algorithmName="SHA-512" hashValue="oytu+pBzcUVbPgODGRsOv885U+PqRo+9CueYyvhIWKkbnnrHw9HODbAB92hfsLafQNetLX3yZGyUjN26VJmtig==" saltValue="KnAuNiJOEko6khb1jD8ro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291</v>
      </c>
      <c r="C2" s="74">
        <v>4</v>
      </c>
      <c r="D2" s="74" t="s">
        <v>243</v>
      </c>
      <c r="E2" s="75">
        <v>33.33</v>
      </c>
      <c r="F2" s="76">
        <f>E2*C2</f>
        <v>133.32</v>
      </c>
    </row>
    <row r="3" spans="1:6" ht="75">
      <c r="A3" s="72">
        <v>2</v>
      </c>
      <c r="B3" s="73" t="s">
        <v>292</v>
      </c>
      <c r="C3" s="74">
        <v>4</v>
      </c>
      <c r="D3" s="74" t="s">
        <v>243</v>
      </c>
      <c r="E3" s="75">
        <v>31.85</v>
      </c>
      <c r="F3" s="76">
        <f>E3*C3</f>
        <v>127.4</v>
      </c>
    </row>
    <row r="4" spans="1:6">
      <c r="A4" s="72">
        <v>3</v>
      </c>
      <c r="B4" s="73" t="s">
        <v>293</v>
      </c>
      <c r="C4" s="74">
        <v>2</v>
      </c>
      <c r="D4" s="74" t="s">
        <v>246</v>
      </c>
      <c r="E4" s="75">
        <v>40.840000000000003</v>
      </c>
      <c r="F4" s="76">
        <f>E4*C4</f>
        <v>81.680000000000007</v>
      </c>
    </row>
    <row r="5" spans="1:6">
      <c r="A5" s="399" t="s">
        <v>247</v>
      </c>
      <c r="B5" s="399"/>
      <c r="C5" s="399"/>
      <c r="D5" s="399"/>
      <c r="E5" s="399"/>
      <c r="F5" s="76">
        <f>SUM(F2:F4)</f>
        <v>342.4</v>
      </c>
    </row>
    <row r="6" spans="1:6">
      <c r="A6" s="399" t="s">
        <v>248</v>
      </c>
      <c r="B6" s="399"/>
      <c r="C6" s="399"/>
      <c r="D6" s="399"/>
      <c r="E6" s="399"/>
      <c r="F6" s="76">
        <f>TRUNC(F5/12,2)</f>
        <v>28.53</v>
      </c>
    </row>
  </sheetData>
  <sheetProtection algorithmName="SHA-512" hashValue="acSFN4whfqY1tLVsOgGM0DTW3Anuh3KHTb4D1phyNkzJfW8xNJIuIqSx/YuiWeUnVHfgofOnryS2clhImE1kWg==" saltValue="/BIJZ5V+3g8u5dUiiq9R+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I25" sqref="I25"/>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294</v>
      </c>
      <c r="C2" s="74">
        <v>2</v>
      </c>
      <c r="D2" s="74" t="s">
        <v>243</v>
      </c>
      <c r="E2" s="75">
        <v>20.05</v>
      </c>
      <c r="F2" s="76">
        <f t="shared" ref="F2:F10" si="0">E2*C2</f>
        <v>40.1</v>
      </c>
    </row>
    <row r="3" spans="1:6" ht="45">
      <c r="A3" s="72">
        <v>2</v>
      </c>
      <c r="B3" s="73" t="s">
        <v>250</v>
      </c>
      <c r="C3" s="74">
        <v>40</v>
      </c>
      <c r="D3" s="74" t="s">
        <v>243</v>
      </c>
      <c r="E3" s="75">
        <v>2.94</v>
      </c>
      <c r="F3" s="76">
        <f t="shared" si="0"/>
        <v>117.6</v>
      </c>
    </row>
    <row r="4" spans="1:6" ht="30">
      <c r="A4" s="72">
        <v>3</v>
      </c>
      <c r="B4" s="73" t="s">
        <v>295</v>
      </c>
      <c r="C4" s="74">
        <v>1</v>
      </c>
      <c r="D4" s="74" t="s">
        <v>243</v>
      </c>
      <c r="E4" s="75">
        <v>45.02</v>
      </c>
      <c r="F4" s="76">
        <f t="shared" si="0"/>
        <v>45.02</v>
      </c>
    </row>
    <row r="5" spans="1:6" ht="45">
      <c r="A5" s="72">
        <v>4</v>
      </c>
      <c r="B5" s="73" t="s">
        <v>296</v>
      </c>
      <c r="C5" s="74">
        <v>2</v>
      </c>
      <c r="D5" s="74" t="s">
        <v>243</v>
      </c>
      <c r="E5" s="75">
        <v>4.18</v>
      </c>
      <c r="F5" s="76">
        <f t="shared" si="0"/>
        <v>8.36</v>
      </c>
    </row>
    <row r="6" spans="1:6">
      <c r="A6" s="72">
        <v>5</v>
      </c>
      <c r="B6" s="73" t="s">
        <v>267</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297</v>
      </c>
      <c r="C8" s="74">
        <v>4</v>
      </c>
      <c r="D8" s="74" t="s">
        <v>246</v>
      </c>
      <c r="E8" s="75">
        <v>4.88</v>
      </c>
      <c r="F8" s="76">
        <f t="shared" si="0"/>
        <v>19.52</v>
      </c>
    </row>
    <row r="9" spans="1:6">
      <c r="A9" s="72">
        <v>8</v>
      </c>
      <c r="B9" s="73" t="s">
        <v>298</v>
      </c>
      <c r="C9" s="74">
        <v>2</v>
      </c>
      <c r="D9" s="74" t="s">
        <v>246</v>
      </c>
      <c r="E9" s="75">
        <v>19.47</v>
      </c>
      <c r="F9" s="76">
        <f t="shared" si="0"/>
        <v>38.94</v>
      </c>
    </row>
    <row r="10" spans="1:6" ht="30">
      <c r="A10" s="72">
        <v>9</v>
      </c>
      <c r="B10" s="73" t="s">
        <v>281</v>
      </c>
      <c r="C10" s="74">
        <v>2</v>
      </c>
      <c r="D10" s="74" t="s">
        <v>243</v>
      </c>
      <c r="E10" s="75">
        <v>8.6999999999999993</v>
      </c>
      <c r="F10" s="76">
        <f t="shared" si="0"/>
        <v>17.399999999999999</v>
      </c>
    </row>
    <row r="11" spans="1:6">
      <c r="A11" s="399" t="s">
        <v>247</v>
      </c>
      <c r="B11" s="399"/>
      <c r="C11" s="399"/>
      <c r="D11" s="399"/>
      <c r="E11" s="399"/>
      <c r="F11" s="76">
        <f>SUM(F2:F10)</f>
        <v>308.54000000000002</v>
      </c>
    </row>
    <row r="12" spans="1:6">
      <c r="A12" s="399" t="s">
        <v>248</v>
      </c>
      <c r="B12" s="399"/>
      <c r="C12" s="399"/>
      <c r="D12" s="399"/>
      <c r="E12" s="399"/>
      <c r="F12" s="76">
        <f>TRUNC(F11/12,2)</f>
        <v>25.71</v>
      </c>
    </row>
  </sheetData>
  <sheetProtection algorithmName="SHA-512" hashValue="mDi0PtrZcr8y3OPMNhaND5yJJbTqn1UswBRN/KfaGID1CMxcIV/NiN/sJ89gB9m98ZdL/LOpQTOUJmjbCRq9IA==" saltValue="Z3ZlUPWGVaI0H+Wu404N+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26"/>
  <sheetViews>
    <sheetView showGridLines="0" workbookViewId="0">
      <selection activeCell="J5" sqref="J5"/>
    </sheetView>
  </sheetViews>
  <sheetFormatPr defaultRowHeight="15.75"/>
  <cols>
    <col min="1" max="1" width="6.28515625" style="193" customWidth="1"/>
    <col min="2" max="2" width="5.28515625" style="193" bestFit="1" customWidth="1"/>
    <col min="3" max="3" width="33.85546875" style="193" bestFit="1" customWidth="1"/>
    <col min="4" max="4" width="20.140625" style="193" bestFit="1" customWidth="1"/>
    <col min="5" max="5" width="8.42578125" style="193" bestFit="1" customWidth="1"/>
    <col min="6" max="6" width="10.28515625" style="193" customWidth="1"/>
    <col min="7" max="7" width="21.85546875" style="193" customWidth="1"/>
    <col min="8" max="8" width="19.5703125" style="193" customWidth="1"/>
    <col min="9" max="9" width="15.7109375" style="193" customWidth="1"/>
    <col min="10" max="10" width="20.42578125" style="193" customWidth="1"/>
    <col min="11" max="12" width="0.85546875" style="193" customWidth="1"/>
    <col min="13" max="13" width="16.28515625" style="193" hidden="1" customWidth="1"/>
    <col min="14" max="14" width="1.28515625" style="193" hidden="1" customWidth="1"/>
    <col min="15" max="15" width="15" style="193" hidden="1" customWidth="1"/>
    <col min="16" max="16384" width="9.140625" style="193"/>
  </cols>
  <sheetData>
    <row r="1" spans="1:15">
      <c r="A1" s="408" t="s">
        <v>346</v>
      </c>
      <c r="B1" s="408"/>
      <c r="C1" s="408"/>
      <c r="D1" s="408"/>
      <c r="E1" s="408"/>
      <c r="F1" s="408"/>
      <c r="G1" s="408"/>
      <c r="H1" s="408"/>
      <c r="I1" s="408"/>
      <c r="J1" s="408"/>
    </row>
    <row r="2" spans="1:15">
      <c r="A2" s="408"/>
      <c r="B2" s="408"/>
      <c r="C2" s="408"/>
      <c r="D2" s="408"/>
      <c r="E2" s="408"/>
      <c r="F2" s="408"/>
      <c r="G2" s="408"/>
      <c r="H2" s="408"/>
      <c r="I2" s="408"/>
      <c r="J2" s="408"/>
    </row>
    <row r="3" spans="1:15">
      <c r="A3" s="409" t="s">
        <v>334</v>
      </c>
      <c r="B3" s="409" t="s">
        <v>236</v>
      </c>
      <c r="C3" s="402" t="s">
        <v>335</v>
      </c>
      <c r="D3" s="402" t="s">
        <v>336</v>
      </c>
      <c r="E3" s="402" t="s">
        <v>337</v>
      </c>
      <c r="F3" s="402"/>
      <c r="G3" s="410" t="s">
        <v>338</v>
      </c>
      <c r="H3" s="411" t="s">
        <v>339</v>
      </c>
      <c r="I3" s="402" t="s">
        <v>357</v>
      </c>
      <c r="J3" s="411" t="s">
        <v>340</v>
      </c>
      <c r="M3" s="402" t="s">
        <v>355</v>
      </c>
      <c r="O3" s="403" t="s">
        <v>356</v>
      </c>
    </row>
    <row r="4" spans="1:15" ht="30.75" customHeight="1">
      <c r="A4" s="409"/>
      <c r="B4" s="409"/>
      <c r="C4" s="402"/>
      <c r="D4" s="402"/>
      <c r="E4" s="194" t="s">
        <v>341</v>
      </c>
      <c r="F4" s="206" t="s">
        <v>342</v>
      </c>
      <c r="G4" s="410"/>
      <c r="H4" s="411"/>
      <c r="I4" s="402"/>
      <c r="J4" s="411"/>
      <c r="M4" s="402"/>
      <c r="O4" s="404"/>
    </row>
    <row r="5" spans="1:15" ht="31.5">
      <c r="A5" s="407">
        <v>8</v>
      </c>
      <c r="B5" s="195">
        <v>76</v>
      </c>
      <c r="C5" s="196" t="s">
        <v>352</v>
      </c>
      <c r="D5" s="195" t="s">
        <v>20</v>
      </c>
      <c r="E5" s="195">
        <v>1</v>
      </c>
      <c r="F5" s="195">
        <v>1</v>
      </c>
      <c r="G5" s="197">
        <f>'Planilha Almoxarife'!$F$111</f>
        <v>2652.08</v>
      </c>
      <c r="H5" s="197">
        <f>G5*F5</f>
        <v>2652.08</v>
      </c>
      <c r="I5" s="197">
        <f t="shared" ref="I5:I15" si="0">J5/F5</f>
        <v>31824.959999999999</v>
      </c>
      <c r="J5" s="197">
        <f>H5*12</f>
        <v>31824.959999999999</v>
      </c>
      <c r="M5" s="197">
        <v>31900</v>
      </c>
      <c r="O5" s="205">
        <f t="shared" ref="O5:O15" si="1">M5-I5</f>
        <v>75.040000000000006</v>
      </c>
    </row>
    <row r="6" spans="1:15" ht="31.5">
      <c r="A6" s="407"/>
      <c r="B6" s="207">
        <v>77</v>
      </c>
      <c r="C6" s="208" t="s">
        <v>353</v>
      </c>
      <c r="D6" s="207" t="s">
        <v>20</v>
      </c>
      <c r="E6" s="207">
        <v>1</v>
      </c>
      <c r="F6" s="207">
        <v>2</v>
      </c>
      <c r="G6" s="209">
        <f>'Planilha Aux. Almoxarife'!$F$111</f>
        <v>2421.69</v>
      </c>
      <c r="H6" s="209">
        <f t="shared" ref="H6:H13" si="2">G6*F6</f>
        <v>4843.38</v>
      </c>
      <c r="I6" s="209">
        <f t="shared" si="0"/>
        <v>29060.28</v>
      </c>
      <c r="J6" s="209">
        <f t="shared" ref="J6:J15" si="3">H6*12</f>
        <v>58120.56</v>
      </c>
      <c r="M6" s="197">
        <v>29060.28</v>
      </c>
      <c r="O6" s="205">
        <f t="shared" si="1"/>
        <v>0</v>
      </c>
    </row>
    <row r="7" spans="1:15" ht="47.25">
      <c r="A7" s="407"/>
      <c r="B7" s="195">
        <v>78</v>
      </c>
      <c r="C7" s="196" t="s">
        <v>354</v>
      </c>
      <c r="D7" s="195" t="s">
        <v>20</v>
      </c>
      <c r="E7" s="195">
        <v>1</v>
      </c>
      <c r="F7" s="195">
        <v>4</v>
      </c>
      <c r="G7" s="197">
        <f>'Planilha Inspetor Alunos'!$F$111</f>
        <v>2392.9</v>
      </c>
      <c r="H7" s="197">
        <f t="shared" si="2"/>
        <v>9571.6</v>
      </c>
      <c r="I7" s="197">
        <f t="shared" si="0"/>
        <v>28714.799999999999</v>
      </c>
      <c r="J7" s="197">
        <f t="shared" si="3"/>
        <v>114859.2</v>
      </c>
      <c r="M7" s="197">
        <v>28800</v>
      </c>
      <c r="O7" s="205">
        <f t="shared" si="1"/>
        <v>85.2</v>
      </c>
    </row>
    <row r="8" spans="1:15" ht="47.25">
      <c r="A8" s="407"/>
      <c r="B8" s="207">
        <v>79</v>
      </c>
      <c r="C8" s="208" t="s">
        <v>351</v>
      </c>
      <c r="D8" s="207" t="s">
        <v>20</v>
      </c>
      <c r="E8" s="207">
        <v>1</v>
      </c>
      <c r="F8" s="207">
        <v>4</v>
      </c>
      <c r="G8" s="209">
        <f>'Planilha Aux. Serv. Oper.'!$F$111</f>
        <v>2477.6</v>
      </c>
      <c r="H8" s="209">
        <f t="shared" si="2"/>
        <v>9910.4</v>
      </c>
      <c r="I8" s="209">
        <f t="shared" si="0"/>
        <v>29731.200000000001</v>
      </c>
      <c r="J8" s="209">
        <f t="shared" si="3"/>
        <v>118924.8</v>
      </c>
      <c r="M8" s="197">
        <v>29731.200000000001</v>
      </c>
      <c r="O8" s="205">
        <f t="shared" si="1"/>
        <v>0</v>
      </c>
    </row>
    <row r="9" spans="1:15" ht="31.5">
      <c r="A9" s="407"/>
      <c r="B9" s="195">
        <v>80</v>
      </c>
      <c r="C9" s="196" t="s">
        <v>345</v>
      </c>
      <c r="D9" s="195" t="s">
        <v>20</v>
      </c>
      <c r="E9" s="195">
        <v>1</v>
      </c>
      <c r="F9" s="195">
        <v>2</v>
      </c>
      <c r="G9" s="197">
        <f>'Planilha Aux. Manut. Pre.'!$F$111</f>
        <v>2399.48</v>
      </c>
      <c r="H9" s="197">
        <f t="shared" si="2"/>
        <v>4798.96</v>
      </c>
      <c r="I9" s="197">
        <f t="shared" si="0"/>
        <v>28793.759999999998</v>
      </c>
      <c r="J9" s="197">
        <f t="shared" si="3"/>
        <v>57587.519999999997</v>
      </c>
      <c r="M9" s="197">
        <v>28800</v>
      </c>
      <c r="O9" s="205">
        <f t="shared" si="1"/>
        <v>6.24</v>
      </c>
    </row>
    <row r="10" spans="1:15" ht="31.5">
      <c r="A10" s="407"/>
      <c r="B10" s="207">
        <v>81</v>
      </c>
      <c r="C10" s="208" t="s">
        <v>343</v>
      </c>
      <c r="D10" s="207" t="s">
        <v>20</v>
      </c>
      <c r="E10" s="207">
        <v>1</v>
      </c>
      <c r="F10" s="207">
        <v>8</v>
      </c>
      <c r="G10" s="209">
        <f>'Planilha Contínuo'!$F$111</f>
        <v>2392.9</v>
      </c>
      <c r="H10" s="209">
        <f t="shared" si="2"/>
        <v>19143.2</v>
      </c>
      <c r="I10" s="209">
        <f t="shared" si="0"/>
        <v>28714.799999999999</v>
      </c>
      <c r="J10" s="209">
        <f t="shared" si="3"/>
        <v>229718.39999999999</v>
      </c>
      <c r="M10" s="197">
        <v>28800</v>
      </c>
      <c r="O10" s="205">
        <f t="shared" si="1"/>
        <v>85.2</v>
      </c>
    </row>
    <row r="11" spans="1:15" ht="31.5">
      <c r="A11" s="407"/>
      <c r="B11" s="195">
        <v>82</v>
      </c>
      <c r="C11" s="196" t="s">
        <v>344</v>
      </c>
      <c r="D11" s="202" t="s">
        <v>20</v>
      </c>
      <c r="E11" s="195">
        <v>1</v>
      </c>
      <c r="F11" s="195">
        <v>4</v>
      </c>
      <c r="G11" s="197">
        <f>'Planilha Motorista'!$F$111</f>
        <v>3379.25</v>
      </c>
      <c r="H11" s="197">
        <f t="shared" si="2"/>
        <v>13517</v>
      </c>
      <c r="I11" s="197">
        <f t="shared" si="0"/>
        <v>40551</v>
      </c>
      <c r="J11" s="197">
        <f t="shared" si="3"/>
        <v>162204</v>
      </c>
      <c r="M11" s="197">
        <v>40600</v>
      </c>
      <c r="O11" s="205">
        <f t="shared" si="1"/>
        <v>49</v>
      </c>
    </row>
    <row r="12" spans="1:15" ht="31.5">
      <c r="A12" s="407"/>
      <c r="B12" s="207">
        <v>83</v>
      </c>
      <c r="C12" s="208" t="s">
        <v>350</v>
      </c>
      <c r="D12" s="207" t="s">
        <v>20</v>
      </c>
      <c r="E12" s="207">
        <v>1</v>
      </c>
      <c r="F12" s="207">
        <v>1</v>
      </c>
      <c r="G12" s="209">
        <f>'Planilha Operador M. Copiad.'!$F$111</f>
        <v>2386.71</v>
      </c>
      <c r="H12" s="209">
        <f t="shared" si="2"/>
        <v>2386.71</v>
      </c>
      <c r="I12" s="209">
        <f t="shared" si="0"/>
        <v>28640.52</v>
      </c>
      <c r="J12" s="209">
        <f t="shared" si="3"/>
        <v>28640.52</v>
      </c>
      <c r="M12" s="197">
        <v>28700</v>
      </c>
      <c r="O12" s="205">
        <f t="shared" si="1"/>
        <v>59.48</v>
      </c>
    </row>
    <row r="13" spans="1:15" ht="31.5">
      <c r="A13" s="407"/>
      <c r="B13" s="195">
        <v>84</v>
      </c>
      <c r="C13" s="196" t="s">
        <v>349</v>
      </c>
      <c r="D13" s="202" t="s">
        <v>20</v>
      </c>
      <c r="E13" s="195">
        <v>1</v>
      </c>
      <c r="F13" s="195">
        <v>20</v>
      </c>
      <c r="G13" s="197">
        <f>'Planilha Trab. Agropecuário'!$F$111</f>
        <v>2415.1999999999998</v>
      </c>
      <c r="H13" s="197">
        <f t="shared" si="2"/>
        <v>48304</v>
      </c>
      <c r="I13" s="197">
        <f t="shared" si="0"/>
        <v>28982.400000000001</v>
      </c>
      <c r="J13" s="197">
        <f t="shared" si="3"/>
        <v>579648</v>
      </c>
      <c r="M13" s="197">
        <v>29000</v>
      </c>
      <c r="O13" s="205">
        <f t="shared" si="1"/>
        <v>17.600000000000001</v>
      </c>
    </row>
    <row r="14" spans="1:15" ht="31.5">
      <c r="A14" s="407"/>
      <c r="B14" s="207">
        <v>85</v>
      </c>
      <c r="C14" s="208" t="s">
        <v>348</v>
      </c>
      <c r="D14" s="207" t="s">
        <v>20</v>
      </c>
      <c r="E14" s="207">
        <v>1</v>
      </c>
      <c r="F14" s="207">
        <v>2</v>
      </c>
      <c r="G14" s="209">
        <f>'Planilha Tratorista'!$F$111</f>
        <v>2723.35</v>
      </c>
      <c r="H14" s="209">
        <f>G14*F14</f>
        <v>5446.7</v>
      </c>
      <c r="I14" s="209">
        <f t="shared" si="0"/>
        <v>32680.2</v>
      </c>
      <c r="J14" s="209">
        <f t="shared" si="3"/>
        <v>65360.4</v>
      </c>
      <c r="M14" s="197">
        <v>32700</v>
      </c>
      <c r="O14" s="205">
        <f t="shared" si="1"/>
        <v>19.8</v>
      </c>
    </row>
    <row r="15" spans="1:15" ht="31.5">
      <c r="A15" s="407"/>
      <c r="B15" s="195">
        <v>86</v>
      </c>
      <c r="C15" s="196" t="s">
        <v>347</v>
      </c>
      <c r="D15" s="195" t="s">
        <v>20</v>
      </c>
      <c r="E15" s="195">
        <v>1</v>
      </c>
      <c r="F15" s="195">
        <v>4</v>
      </c>
      <c r="G15" s="197">
        <f>'Planilha Vaqueiro'!$F$112</f>
        <v>3164.36</v>
      </c>
      <c r="H15" s="197">
        <f>G15*F15</f>
        <v>12657.44</v>
      </c>
      <c r="I15" s="197">
        <f t="shared" si="0"/>
        <v>37972.32</v>
      </c>
      <c r="J15" s="197">
        <f t="shared" si="3"/>
        <v>151889.28</v>
      </c>
      <c r="M15" s="197">
        <v>38000</v>
      </c>
      <c r="O15" s="205">
        <f t="shared" si="1"/>
        <v>27.68</v>
      </c>
    </row>
    <row r="16" spans="1:15">
      <c r="A16" s="198"/>
      <c r="B16" s="198"/>
      <c r="C16" s="199"/>
      <c r="D16" s="198"/>
      <c r="E16" s="198"/>
      <c r="F16" s="198"/>
      <c r="G16" s="200"/>
      <c r="H16" s="200"/>
      <c r="I16" s="200"/>
      <c r="J16" s="200"/>
      <c r="L16" s="203"/>
      <c r="M16" s="200"/>
    </row>
    <row r="17" spans="3:15">
      <c r="C17" s="201"/>
      <c r="F17" s="402">
        <f>SUM(F5:F15)</f>
        <v>52</v>
      </c>
      <c r="H17" s="402" t="s">
        <v>77</v>
      </c>
      <c r="I17" s="405">
        <f>SUM(I5:I15)</f>
        <v>345666.24</v>
      </c>
      <c r="J17" s="401">
        <f>SUM(J5:J15)</f>
        <v>1598777.64</v>
      </c>
      <c r="M17" s="401">
        <f>SUM(M5:M15)</f>
        <v>346091.48</v>
      </c>
      <c r="O17" s="401">
        <f>SUM(O5:O15)</f>
        <v>425.24</v>
      </c>
    </row>
    <row r="18" spans="3:15">
      <c r="C18" s="201"/>
      <c r="F18" s="402"/>
      <c r="H18" s="402"/>
      <c r="I18" s="406"/>
      <c r="J18" s="402"/>
      <c r="M18" s="402"/>
      <c r="O18" s="402"/>
    </row>
    <row r="19" spans="3:15">
      <c r="C19" s="201"/>
    </row>
    <row r="20" spans="3:15">
      <c r="C20" s="201"/>
      <c r="J20" s="204"/>
    </row>
    <row r="21" spans="3:15">
      <c r="C21" s="201"/>
    </row>
    <row r="22" spans="3:15">
      <c r="C22" s="201"/>
    </row>
    <row r="23" spans="3:15">
      <c r="C23" s="201"/>
    </row>
    <row r="24" spans="3:15">
      <c r="C24" s="201"/>
    </row>
    <row r="25" spans="3:15">
      <c r="C25" s="201"/>
    </row>
    <row r="26" spans="3:15">
      <c r="C26" s="201"/>
    </row>
  </sheetData>
  <mergeCells count="19">
    <mergeCell ref="H17:H18"/>
    <mergeCell ref="J17:J18"/>
    <mergeCell ref="A5:A15"/>
    <mergeCell ref="F17:F18"/>
    <mergeCell ref="A1:J2"/>
    <mergeCell ref="A3:A4"/>
    <mergeCell ref="B3:B4"/>
    <mergeCell ref="C3:C4"/>
    <mergeCell ref="D3:D4"/>
    <mergeCell ref="E3:F3"/>
    <mergeCell ref="G3:G4"/>
    <mergeCell ref="H3:H4"/>
    <mergeCell ref="J3:J4"/>
    <mergeCell ref="O17:O18"/>
    <mergeCell ref="O3:O4"/>
    <mergeCell ref="I3:I4"/>
    <mergeCell ref="M3:M4"/>
    <mergeCell ref="I17:I18"/>
    <mergeCell ref="M17:M18"/>
  </mergeCells>
  <pageMargins left="0.511811024" right="0.511811024" top="0.78740157499999996" bottom="0.78740157499999996" header="0.31496062000000002" footer="0.3149606200000000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4" t="s">
        <v>309</v>
      </c>
      <c r="B1" s="304"/>
      <c r="C1" s="304"/>
      <c r="D1" s="304"/>
      <c r="E1" s="304"/>
      <c r="F1" s="304"/>
      <c r="G1" s="304"/>
    </row>
    <row r="3" spans="1:7">
      <c r="B3" s="3" t="s">
        <v>1</v>
      </c>
      <c r="C3" s="305"/>
      <c r="D3" s="305"/>
      <c r="E3" s="305"/>
      <c r="F3" s="305"/>
      <c r="G3" s="305"/>
    </row>
    <row r="4" spans="1:7">
      <c r="B4" s="3" t="s">
        <v>2</v>
      </c>
      <c r="C4" s="305"/>
      <c r="D4" s="305"/>
      <c r="E4" s="305"/>
      <c r="F4" s="305"/>
      <c r="G4" s="305"/>
    </row>
    <row r="5" spans="1:7">
      <c r="B5" s="3" t="s">
        <v>3</v>
      </c>
      <c r="C5" s="305"/>
      <c r="D5" s="305"/>
      <c r="E5" s="305"/>
      <c r="F5" s="305"/>
      <c r="G5" s="305"/>
    </row>
    <row r="7" spans="1:7">
      <c r="A7" s="259" t="s">
        <v>4</v>
      </c>
      <c r="B7" s="259"/>
      <c r="C7" s="259"/>
      <c r="D7" s="259"/>
      <c r="E7" s="259"/>
      <c r="F7" s="259"/>
      <c r="G7" s="259"/>
    </row>
    <row r="8" spans="1:7">
      <c r="A8" s="4" t="s">
        <v>5</v>
      </c>
      <c r="B8" s="281" t="s">
        <v>6</v>
      </c>
      <c r="C8" s="282"/>
      <c r="D8" s="282"/>
      <c r="E8" s="282"/>
      <c r="F8" s="283"/>
      <c r="G8" s="4"/>
    </row>
    <row r="9" spans="1:7">
      <c r="A9" s="4" t="s">
        <v>7</v>
      </c>
      <c r="B9" s="281" t="s">
        <v>8</v>
      </c>
      <c r="C9" s="282"/>
      <c r="D9" s="282"/>
      <c r="E9" s="282"/>
      <c r="F9" s="283"/>
      <c r="G9" s="4" t="s">
        <v>9</v>
      </c>
    </row>
    <row r="10" spans="1:7">
      <c r="A10" s="4" t="s">
        <v>10</v>
      </c>
      <c r="B10" s="281" t="s">
        <v>310</v>
      </c>
      <c r="C10" s="282"/>
      <c r="D10" s="282"/>
      <c r="E10" s="282"/>
      <c r="F10" s="283"/>
      <c r="G10" s="6" t="s">
        <v>12</v>
      </c>
    </row>
    <row r="11" spans="1:7">
      <c r="A11" s="4" t="s">
        <v>13</v>
      </c>
      <c r="B11" s="281" t="s">
        <v>14</v>
      </c>
      <c r="C11" s="282"/>
      <c r="D11" s="282"/>
      <c r="E11" s="282"/>
      <c r="F11" s="283"/>
      <c r="G11" s="4">
        <v>12</v>
      </c>
    </row>
    <row r="12" spans="1:7">
      <c r="G12" s="7"/>
    </row>
    <row r="13" spans="1:7">
      <c r="A13" s="280" t="s">
        <v>15</v>
      </c>
      <c r="B13" s="280"/>
      <c r="C13" s="280"/>
      <c r="D13" s="280"/>
      <c r="E13" s="280"/>
      <c r="F13" s="280"/>
      <c r="G13" s="280"/>
    </row>
    <row r="14" spans="1:7" ht="15" customHeight="1">
      <c r="A14" s="8" t="s">
        <v>16</v>
      </c>
      <c r="B14" s="5"/>
      <c r="C14" s="275"/>
      <c r="D14" s="276" t="s">
        <v>17</v>
      </c>
      <c r="E14" s="277"/>
      <c r="F14" s="259" t="s">
        <v>18</v>
      </c>
      <c r="G14" s="259"/>
    </row>
    <row r="15" spans="1:7" ht="13.5">
      <c r="A15" s="295" t="s">
        <v>311</v>
      </c>
      <c r="B15" s="295"/>
      <c r="C15" s="296"/>
      <c r="D15" s="297" t="s">
        <v>312</v>
      </c>
      <c r="E15" s="298"/>
      <c r="F15" s="299" t="s">
        <v>313</v>
      </c>
      <c r="G15" s="300"/>
    </row>
    <row r="17" spans="1:7">
      <c r="A17" s="260" t="s">
        <v>21</v>
      </c>
      <c r="B17" s="260"/>
      <c r="C17" s="260"/>
      <c r="D17" s="260"/>
      <c r="E17" s="260"/>
      <c r="F17" s="260"/>
      <c r="G17" s="260"/>
    </row>
    <row r="18" spans="1:7">
      <c r="B18" s="10"/>
      <c r="C18" s="10"/>
      <c r="D18" s="10"/>
      <c r="E18" s="10"/>
      <c r="F18" s="11"/>
      <c r="G18" s="10"/>
    </row>
    <row r="19" spans="1:7">
      <c r="A19" s="259" t="s">
        <v>22</v>
      </c>
      <c r="B19" s="259"/>
      <c r="C19" s="259"/>
      <c r="D19" s="259"/>
      <c r="E19" s="259"/>
      <c r="F19" s="259"/>
      <c r="G19" s="259"/>
    </row>
    <row r="20" spans="1:7">
      <c r="A20" s="4">
        <v>1</v>
      </c>
      <c r="B20" s="301" t="s">
        <v>23</v>
      </c>
      <c r="C20" s="302"/>
      <c r="D20" s="302"/>
      <c r="E20" s="303"/>
      <c r="F20" s="275" t="s">
        <v>314</v>
      </c>
      <c r="G20" s="277"/>
    </row>
    <row r="21" spans="1:7">
      <c r="A21" s="4">
        <v>2</v>
      </c>
      <c r="B21" s="281" t="s">
        <v>25</v>
      </c>
      <c r="C21" s="282"/>
      <c r="D21" s="282"/>
      <c r="E21" s="283"/>
      <c r="F21" s="289">
        <v>873.6</v>
      </c>
      <c r="G21" s="290"/>
    </row>
    <row r="22" spans="1:7">
      <c r="A22" s="4">
        <v>3</v>
      </c>
      <c r="B22" s="281" t="s">
        <v>26</v>
      </c>
      <c r="C22" s="282"/>
      <c r="D22" s="282"/>
      <c r="E22" s="283"/>
      <c r="F22" s="291" t="s">
        <v>27</v>
      </c>
      <c r="G22" s="292"/>
    </row>
    <row r="23" spans="1:7">
      <c r="A23" s="4">
        <v>4</v>
      </c>
      <c r="B23" s="281" t="s">
        <v>28</v>
      </c>
      <c r="C23" s="282"/>
      <c r="D23" s="282"/>
      <c r="E23" s="283"/>
      <c r="F23" s="293" t="s">
        <v>29</v>
      </c>
      <c r="G23" s="294"/>
    </row>
    <row r="24" spans="1:7">
      <c r="A24" s="10"/>
      <c r="B24" s="12"/>
      <c r="C24" s="12"/>
      <c r="D24" s="12"/>
      <c r="E24" s="12"/>
      <c r="F24" s="11"/>
      <c r="G24" s="13"/>
    </row>
    <row r="25" spans="1:7">
      <c r="A25" s="10"/>
      <c r="B25" s="270" t="s">
        <v>30</v>
      </c>
      <c r="C25" s="270"/>
      <c r="D25" s="270"/>
      <c r="E25" s="270"/>
      <c r="F25" s="270"/>
      <c r="G25" s="270"/>
    </row>
    <row r="26" spans="1:7">
      <c r="D26" s="67"/>
    </row>
    <row r="27" spans="1:7">
      <c r="B27" s="4">
        <v>1</v>
      </c>
      <c r="C27" s="259" t="s">
        <v>31</v>
      </c>
      <c r="D27" s="259"/>
      <c r="E27" s="259"/>
      <c r="F27" s="15" t="s">
        <v>32</v>
      </c>
      <c r="G27" s="16" t="s">
        <v>33</v>
      </c>
    </row>
    <row r="28" spans="1:7">
      <c r="B28" s="4" t="s">
        <v>5</v>
      </c>
      <c r="C28" s="258" t="s">
        <v>34</v>
      </c>
      <c r="D28" s="258"/>
      <c r="E28" s="258"/>
      <c r="F28" s="17">
        <v>100</v>
      </c>
      <c r="G28" s="18">
        <v>873.6</v>
      </c>
    </row>
    <row r="29" spans="1:7">
      <c r="B29" s="4" t="s">
        <v>7</v>
      </c>
      <c r="C29" s="258" t="s">
        <v>35</v>
      </c>
      <c r="D29" s="258"/>
      <c r="E29" s="258"/>
      <c r="F29" s="19"/>
      <c r="G29" s="17">
        <f>F29*G28</f>
        <v>0</v>
      </c>
    </row>
    <row r="30" spans="1:7">
      <c r="B30" s="4" t="s">
        <v>10</v>
      </c>
      <c r="C30" s="258" t="s">
        <v>36</v>
      </c>
      <c r="D30" s="258"/>
      <c r="E30" s="258"/>
      <c r="F30" s="19"/>
      <c r="G30" s="17">
        <v>0</v>
      </c>
    </row>
    <row r="31" spans="1:7">
      <c r="B31" s="4" t="s">
        <v>13</v>
      </c>
      <c r="C31" s="258" t="s">
        <v>37</v>
      </c>
      <c r="D31" s="258"/>
      <c r="E31" s="258"/>
      <c r="F31" s="19"/>
      <c r="G31" s="17">
        <v>0</v>
      </c>
    </row>
    <row r="32" spans="1:7">
      <c r="B32" s="4" t="s">
        <v>38</v>
      </c>
      <c r="C32" s="258" t="s">
        <v>39</v>
      </c>
      <c r="D32" s="258"/>
      <c r="E32" s="258"/>
      <c r="F32" s="19"/>
      <c r="G32" s="17">
        <v>0</v>
      </c>
    </row>
    <row r="33" spans="1:7">
      <c r="B33" s="4" t="s">
        <v>40</v>
      </c>
      <c r="C33" s="258" t="s">
        <v>41</v>
      </c>
      <c r="D33" s="258"/>
      <c r="E33" s="258"/>
      <c r="F33" s="19"/>
      <c r="G33" s="17">
        <v>0</v>
      </c>
    </row>
    <row r="34" spans="1:7">
      <c r="B34" s="4" t="s">
        <v>42</v>
      </c>
      <c r="C34" s="258" t="s">
        <v>43</v>
      </c>
      <c r="D34" s="258"/>
      <c r="E34" s="258"/>
      <c r="F34" s="19"/>
      <c r="G34" s="17">
        <v>0</v>
      </c>
    </row>
    <row r="35" spans="1:7">
      <c r="B35" s="4" t="s">
        <v>44</v>
      </c>
      <c r="C35" s="258" t="s">
        <v>45</v>
      </c>
      <c r="D35" s="258"/>
      <c r="E35" s="258"/>
      <c r="F35" s="19"/>
      <c r="G35" s="17">
        <f>F35*G28</f>
        <v>0</v>
      </c>
    </row>
    <row r="36" spans="1:7">
      <c r="B36" s="275" t="s">
        <v>46</v>
      </c>
      <c r="C36" s="276"/>
      <c r="D36" s="276"/>
      <c r="E36" s="276"/>
      <c r="F36" s="277"/>
      <c r="G36" s="15">
        <f>SUM(G28:G35)</f>
        <v>873.6</v>
      </c>
    </row>
    <row r="38" spans="1:7" ht="15.75" customHeight="1">
      <c r="A38" s="285" t="s">
        <v>47</v>
      </c>
      <c r="B38" s="285"/>
      <c r="C38" s="285"/>
      <c r="D38" s="285"/>
      <c r="E38" s="285"/>
      <c r="F38" s="285"/>
      <c r="G38" s="10"/>
    </row>
    <row r="40" spans="1:7" ht="15.75" customHeight="1">
      <c r="A40" s="4">
        <v>2</v>
      </c>
      <c r="B40" s="275" t="s">
        <v>48</v>
      </c>
      <c r="C40" s="276"/>
      <c r="D40" s="276"/>
      <c r="E40" s="277"/>
      <c r="F40" s="15" t="s">
        <v>33</v>
      </c>
    </row>
    <row r="41" spans="1:7" ht="15.75" customHeight="1">
      <c r="A41" s="4" t="s">
        <v>5</v>
      </c>
      <c r="B41" s="281" t="s">
        <v>49</v>
      </c>
      <c r="C41" s="282"/>
      <c r="D41" s="20">
        <v>12</v>
      </c>
      <c r="E41" s="21">
        <v>6</v>
      </c>
      <c r="F41" s="22">
        <f>IF(((E41*15-G36*6%)&lt;=0),"0,00",E41*15-G36*6%)</f>
        <v>37.58</v>
      </c>
    </row>
    <row r="42" spans="1:7">
      <c r="A42" s="4" t="s">
        <v>7</v>
      </c>
      <c r="B42" s="281" t="s">
        <v>50</v>
      </c>
      <c r="C42" s="282"/>
      <c r="D42" s="20"/>
      <c r="E42" s="21">
        <v>20</v>
      </c>
      <c r="F42" s="23">
        <f>E42*22</f>
        <v>440</v>
      </c>
      <c r="G42" s="24"/>
    </row>
    <row r="43" spans="1:7">
      <c r="A43" s="4" t="s">
        <v>10</v>
      </c>
      <c r="B43" s="281" t="s">
        <v>51</v>
      </c>
      <c r="C43" s="282"/>
      <c r="D43" s="282"/>
      <c r="E43" s="283"/>
      <c r="F43" s="23">
        <v>150</v>
      </c>
      <c r="G43" s="24"/>
    </row>
    <row r="44" spans="1:7">
      <c r="A44" s="4" t="s">
        <v>13</v>
      </c>
      <c r="B44" s="281" t="s">
        <v>52</v>
      </c>
      <c r="C44" s="282"/>
      <c r="D44" s="282"/>
      <c r="E44" s="283"/>
      <c r="F44" s="26">
        <v>0</v>
      </c>
      <c r="G44" s="24"/>
    </row>
    <row r="45" spans="1:7">
      <c r="A45" s="4" t="s">
        <v>38</v>
      </c>
      <c r="B45" s="281" t="s">
        <v>53</v>
      </c>
      <c r="C45" s="282"/>
      <c r="D45" s="282"/>
      <c r="E45" s="283"/>
      <c r="F45" s="23">
        <v>2.5</v>
      </c>
      <c r="G45" s="24"/>
    </row>
    <row r="46" spans="1:7">
      <c r="A46" s="4" t="s">
        <v>42</v>
      </c>
      <c r="B46" s="281" t="s">
        <v>54</v>
      </c>
      <c r="C46" s="282"/>
      <c r="D46" s="282"/>
      <c r="E46" s="283"/>
      <c r="F46" s="23">
        <v>4.5</v>
      </c>
      <c r="G46" s="24"/>
    </row>
    <row r="47" spans="1:7">
      <c r="A47" s="4" t="s">
        <v>44</v>
      </c>
      <c r="B47" s="286" t="s">
        <v>55</v>
      </c>
      <c r="C47" s="287"/>
      <c r="D47" s="287"/>
      <c r="E47" s="288"/>
      <c r="F47" s="25">
        <v>0</v>
      </c>
      <c r="G47" s="24"/>
    </row>
    <row r="48" spans="1:7">
      <c r="A48" s="259" t="s">
        <v>56</v>
      </c>
      <c r="B48" s="259"/>
      <c r="C48" s="259"/>
      <c r="D48" s="259"/>
      <c r="E48" s="259"/>
      <c r="F48" s="27">
        <f>SUM(F41:F47)</f>
        <v>634.58000000000004</v>
      </c>
      <c r="G48" s="24"/>
    </row>
    <row r="49" spans="1:7">
      <c r="G49" s="24"/>
    </row>
    <row r="50" spans="1:7" ht="15.75" customHeight="1">
      <c r="A50" s="285" t="s">
        <v>57</v>
      </c>
      <c r="B50" s="285"/>
      <c r="C50" s="285"/>
      <c r="D50" s="285"/>
      <c r="E50" s="285"/>
      <c r="F50" s="285"/>
      <c r="G50" s="24"/>
    </row>
    <row r="51" spans="1:7">
      <c r="G51" s="24"/>
    </row>
    <row r="52" spans="1:7">
      <c r="A52" s="4">
        <v>3</v>
      </c>
      <c r="B52" s="259" t="s">
        <v>58</v>
      </c>
      <c r="C52" s="259"/>
      <c r="D52" s="259"/>
      <c r="E52" s="259"/>
      <c r="F52" s="15" t="s">
        <v>33</v>
      </c>
      <c r="G52" s="7"/>
    </row>
    <row r="53" spans="1:7">
      <c r="A53" s="4" t="s">
        <v>5</v>
      </c>
      <c r="B53" s="258" t="s">
        <v>59</v>
      </c>
      <c r="C53" s="258"/>
      <c r="D53" s="258"/>
      <c r="E53" s="258"/>
      <c r="F53" s="22" t="e">
        <f>#REF!</f>
        <v>#REF!</v>
      </c>
      <c r="G53" s="10"/>
    </row>
    <row r="54" spans="1:7">
      <c r="A54" s="4" t="s">
        <v>7</v>
      </c>
      <c r="B54" s="281" t="s">
        <v>60</v>
      </c>
      <c r="C54" s="282"/>
      <c r="D54" s="282"/>
      <c r="E54" s="283"/>
      <c r="F54" s="17">
        <v>0</v>
      </c>
      <c r="G54" s="12"/>
    </row>
    <row r="55" spans="1:7">
      <c r="A55" s="4" t="s">
        <v>10</v>
      </c>
      <c r="B55" s="258" t="s">
        <v>315</v>
      </c>
      <c r="C55" s="258"/>
      <c r="D55" s="258"/>
      <c r="E55" s="258"/>
      <c r="F55" s="17">
        <v>23.4</v>
      </c>
      <c r="G55" s="12"/>
    </row>
    <row r="56" spans="1:7">
      <c r="A56" s="4" t="s">
        <v>13</v>
      </c>
      <c r="B56" s="258" t="s">
        <v>62</v>
      </c>
      <c r="C56" s="258"/>
      <c r="D56" s="258"/>
      <c r="E56" s="258"/>
      <c r="F56" s="17">
        <v>0</v>
      </c>
      <c r="G56" s="10"/>
    </row>
    <row r="57" spans="1:7">
      <c r="A57" s="259" t="s">
        <v>63</v>
      </c>
      <c r="B57" s="259"/>
      <c r="C57" s="259"/>
      <c r="D57" s="259"/>
      <c r="E57" s="259"/>
      <c r="F57" s="15" t="e">
        <f>SUM(F53:F56)</f>
        <v>#REF!</v>
      </c>
      <c r="G57" s="12"/>
    </row>
    <row r="58" spans="1:7">
      <c r="G58" s="10"/>
    </row>
    <row r="59" spans="1:7">
      <c r="A59" s="260" t="s">
        <v>64</v>
      </c>
      <c r="B59" s="260"/>
      <c r="C59" s="260"/>
      <c r="D59" s="260"/>
      <c r="E59" s="260"/>
      <c r="F59" s="260"/>
    </row>
    <row r="60" spans="1:7">
      <c r="A60" s="9"/>
      <c r="B60" s="9"/>
      <c r="C60" s="9"/>
      <c r="D60" s="9"/>
      <c r="E60" s="9"/>
      <c r="F60" s="9"/>
    </row>
    <row r="61" spans="1:7">
      <c r="A61" s="9"/>
      <c r="B61" s="260" t="s">
        <v>65</v>
      </c>
      <c r="C61" s="260"/>
      <c r="D61" s="260"/>
      <c r="E61" s="260"/>
      <c r="F61" s="260"/>
    </row>
    <row r="62" spans="1:7">
      <c r="B62" s="1" t="s">
        <v>66</v>
      </c>
    </row>
    <row r="63" spans="1:7">
      <c r="A63" s="5" t="s">
        <v>67</v>
      </c>
      <c r="B63" s="259" t="s">
        <v>68</v>
      </c>
      <c r="C63" s="259"/>
      <c r="D63" s="259"/>
      <c r="E63" s="5" t="s">
        <v>32</v>
      </c>
      <c r="F63" s="15" t="s">
        <v>33</v>
      </c>
    </row>
    <row r="64" spans="1:7">
      <c r="A64" s="4" t="s">
        <v>5</v>
      </c>
      <c r="B64" s="258" t="s">
        <v>69</v>
      </c>
      <c r="C64" s="258"/>
      <c r="D64" s="258"/>
      <c r="E64" s="28">
        <v>0.2</v>
      </c>
      <c r="F64" s="17">
        <f t="shared" ref="F64:F71" si="0">E64*$G$36</f>
        <v>174.72</v>
      </c>
      <c r="G64" s="229"/>
    </row>
    <row r="65" spans="1:9">
      <c r="A65" s="4" t="s">
        <v>7</v>
      </c>
      <c r="B65" s="258" t="s">
        <v>70</v>
      </c>
      <c r="C65" s="258"/>
      <c r="D65" s="258"/>
      <c r="E65" s="28">
        <v>1.4999999999999999E-2</v>
      </c>
      <c r="F65" s="17">
        <f t="shared" si="0"/>
        <v>13.1</v>
      </c>
      <c r="G65" s="229"/>
    </row>
    <row r="66" spans="1:9">
      <c r="A66" s="4" t="s">
        <v>10</v>
      </c>
      <c r="B66" s="258" t="s">
        <v>71</v>
      </c>
      <c r="C66" s="258"/>
      <c r="D66" s="258"/>
      <c r="E66" s="28">
        <v>0.01</v>
      </c>
      <c r="F66" s="17">
        <f t="shared" si="0"/>
        <v>8.74</v>
      </c>
      <c r="G66" s="229"/>
    </row>
    <row r="67" spans="1:9">
      <c r="A67" s="4" t="s">
        <v>13</v>
      </c>
      <c r="B67" s="258" t="s">
        <v>72</v>
      </c>
      <c r="C67" s="258"/>
      <c r="D67" s="258"/>
      <c r="E67" s="28">
        <v>2E-3</v>
      </c>
      <c r="F67" s="17">
        <f t="shared" si="0"/>
        <v>1.75</v>
      </c>
      <c r="G67" s="229"/>
    </row>
    <row r="68" spans="1:9">
      <c r="A68" s="4" t="s">
        <v>38</v>
      </c>
      <c r="B68" s="258" t="s">
        <v>73</v>
      </c>
      <c r="C68" s="258"/>
      <c r="D68" s="258"/>
      <c r="E68" s="28">
        <v>2.5000000000000001E-2</v>
      </c>
      <c r="F68" s="17">
        <f t="shared" si="0"/>
        <v>21.84</v>
      </c>
      <c r="G68" s="229"/>
    </row>
    <row r="69" spans="1:9">
      <c r="A69" s="4" t="s">
        <v>40</v>
      </c>
      <c r="B69" s="258" t="s">
        <v>74</v>
      </c>
      <c r="C69" s="258"/>
      <c r="D69" s="258"/>
      <c r="E69" s="28">
        <v>0.08</v>
      </c>
      <c r="F69" s="17">
        <f t="shared" si="0"/>
        <v>69.89</v>
      </c>
      <c r="G69" s="229"/>
    </row>
    <row r="70" spans="1:9">
      <c r="A70" s="4" t="s">
        <v>42</v>
      </c>
      <c r="B70" s="284" t="s">
        <v>316</v>
      </c>
      <c r="C70" s="284"/>
      <c r="D70" s="284"/>
      <c r="E70" s="28">
        <v>0.03</v>
      </c>
      <c r="F70" s="17">
        <f t="shared" si="0"/>
        <v>26.21</v>
      </c>
      <c r="G70" s="229"/>
    </row>
    <row r="71" spans="1:9">
      <c r="A71" s="4" t="s">
        <v>44</v>
      </c>
      <c r="B71" s="258" t="s">
        <v>76</v>
      </c>
      <c r="C71" s="258"/>
      <c r="D71" s="258"/>
      <c r="E71" s="28">
        <v>6.0000000000000001E-3</v>
      </c>
      <c r="F71" s="17">
        <f t="shared" si="0"/>
        <v>5.24</v>
      </c>
      <c r="G71" s="229"/>
    </row>
    <row r="72" spans="1:9">
      <c r="A72" s="259" t="s">
        <v>77</v>
      </c>
      <c r="B72" s="259"/>
      <c r="C72" s="259"/>
      <c r="D72" s="259"/>
      <c r="E72" s="29">
        <f>SUM(E64:E71)</f>
        <v>0.36799999999999999</v>
      </c>
      <c r="F72" s="15">
        <f>SUM(F64:F71)</f>
        <v>321.49</v>
      </c>
    </row>
    <row r="73" spans="1:9">
      <c r="A73" s="14"/>
      <c r="B73" s="14"/>
      <c r="C73" s="14"/>
      <c r="D73" s="14"/>
      <c r="E73" s="30"/>
      <c r="F73" s="31"/>
    </row>
    <row r="74" spans="1:9">
      <c r="A74" s="279" t="s">
        <v>78</v>
      </c>
      <c r="B74" s="279"/>
      <c r="C74" s="279"/>
      <c r="D74" s="279"/>
      <c r="E74" s="279"/>
      <c r="F74" s="279"/>
    </row>
    <row r="75" spans="1:9">
      <c r="B75" s="10"/>
      <c r="C75" s="10"/>
      <c r="D75" s="10"/>
      <c r="E75" s="32"/>
    </row>
    <row r="76" spans="1:9">
      <c r="A76" s="5" t="s">
        <v>79</v>
      </c>
      <c r="B76" s="259" t="s">
        <v>80</v>
      </c>
      <c r="C76" s="259"/>
      <c r="D76" s="259"/>
      <c r="E76" s="5" t="s">
        <v>32</v>
      </c>
      <c r="F76" s="15" t="s">
        <v>33</v>
      </c>
    </row>
    <row r="77" spans="1:9">
      <c r="A77" s="4" t="s">
        <v>5</v>
      </c>
      <c r="B77" s="258" t="s">
        <v>80</v>
      </c>
      <c r="C77" s="258"/>
      <c r="D77" s="258"/>
      <c r="E77" s="28">
        <v>8.3299999999999999E-2</v>
      </c>
      <c r="F77" s="17">
        <f>E77*$G$36</f>
        <v>72.77</v>
      </c>
      <c r="G77" s="33"/>
    </row>
    <row r="78" spans="1:9">
      <c r="A78" s="259" t="s">
        <v>81</v>
      </c>
      <c r="B78" s="259"/>
      <c r="C78" s="259"/>
      <c r="D78" s="259"/>
      <c r="E78" s="29">
        <f>SUM(E77:E77)</f>
        <v>8.3299999999999999E-2</v>
      </c>
      <c r="F78" s="15">
        <f>SUM(F77:F77)</f>
        <v>72.77</v>
      </c>
    </row>
    <row r="79" spans="1:9">
      <c r="A79" s="34" t="s">
        <v>7</v>
      </c>
      <c r="B79" s="265" t="s">
        <v>82</v>
      </c>
      <c r="C79" s="265"/>
      <c r="D79" s="265"/>
      <c r="E79" s="28">
        <f>E72*E78</f>
        <v>3.0700000000000002E-2</v>
      </c>
      <c r="F79" s="35">
        <f>F78*E72</f>
        <v>26.78</v>
      </c>
      <c r="G79" s="33"/>
      <c r="H79" s="33"/>
      <c r="I79" s="33"/>
    </row>
    <row r="80" spans="1:9">
      <c r="A80" s="275" t="s">
        <v>77</v>
      </c>
      <c r="B80" s="276"/>
      <c r="C80" s="276"/>
      <c r="D80" s="276"/>
      <c r="E80" s="29">
        <f>E73*E78</f>
        <v>0</v>
      </c>
      <c r="F80" s="15">
        <f>SUM(F78:F79)</f>
        <v>99.55</v>
      </c>
      <c r="G80" s="33"/>
    </row>
    <row r="81" spans="1:8">
      <c r="B81" s="10"/>
      <c r="C81" s="10"/>
      <c r="D81" s="10"/>
      <c r="E81" s="32"/>
    </row>
    <row r="82" spans="1:8">
      <c r="A82" s="5" t="s">
        <v>83</v>
      </c>
      <c r="B82" s="280" t="s">
        <v>84</v>
      </c>
      <c r="C82" s="280"/>
      <c r="D82" s="280"/>
      <c r="E82" s="5" t="s">
        <v>32</v>
      </c>
      <c r="F82" s="15" t="s">
        <v>33</v>
      </c>
    </row>
    <row r="83" spans="1:8">
      <c r="A83" s="4" t="s">
        <v>5</v>
      </c>
      <c r="B83" s="281" t="s">
        <v>85</v>
      </c>
      <c r="C83" s="282"/>
      <c r="D83" s="283"/>
      <c r="E83" s="28">
        <v>2.0000000000000001E-4</v>
      </c>
      <c r="F83" s="17">
        <f>E83*$G$36</f>
        <v>0.17</v>
      </c>
    </row>
    <row r="84" spans="1:8" ht="32.25" customHeight="1">
      <c r="A84" s="34" t="s">
        <v>7</v>
      </c>
      <c r="B84" s="265" t="s">
        <v>86</v>
      </c>
      <c r="C84" s="265"/>
      <c r="D84" s="265"/>
      <c r="E84" s="36">
        <f>E83*E72</f>
        <v>1E-4</v>
      </c>
      <c r="F84" s="35">
        <f>F83*E72</f>
        <v>0.06</v>
      </c>
    </row>
    <row r="85" spans="1:8">
      <c r="A85" s="275" t="s">
        <v>77</v>
      </c>
      <c r="B85" s="276"/>
      <c r="C85" s="276"/>
      <c r="D85" s="277"/>
      <c r="E85" s="29">
        <f>SUM(E83:E84)</f>
        <v>2.9999999999999997E-4</v>
      </c>
      <c r="F85" s="15">
        <f>SUM(F83:F84)</f>
        <v>0.23</v>
      </c>
    </row>
    <row r="87" spans="1:8">
      <c r="A87" s="270" t="s">
        <v>87</v>
      </c>
      <c r="B87" s="270"/>
      <c r="C87" s="270"/>
      <c r="D87" s="270"/>
      <c r="E87" s="270"/>
      <c r="F87" s="270"/>
    </row>
    <row r="88" spans="1:8">
      <c r="G88" s="37"/>
    </row>
    <row r="89" spans="1:8">
      <c r="A89" s="5" t="s">
        <v>88</v>
      </c>
      <c r="B89" s="259" t="s">
        <v>89</v>
      </c>
      <c r="C89" s="259"/>
      <c r="D89" s="259"/>
      <c r="E89" s="5" t="s">
        <v>32</v>
      </c>
      <c r="F89" s="15" t="s">
        <v>33</v>
      </c>
    </row>
    <row r="90" spans="1:8">
      <c r="A90" s="34" t="s">
        <v>5</v>
      </c>
      <c r="B90" s="230" t="s">
        <v>90</v>
      </c>
      <c r="C90" s="230"/>
      <c r="D90" s="230"/>
      <c r="E90" s="36">
        <v>4.1999999999999997E-3</v>
      </c>
      <c r="F90" s="35">
        <f>E90*$G$36</f>
        <v>3.67</v>
      </c>
      <c r="G90" s="33"/>
      <c r="H90" s="33"/>
    </row>
    <row r="91" spans="1:8">
      <c r="A91" s="34" t="s">
        <v>7</v>
      </c>
      <c r="B91" s="265" t="s">
        <v>91</v>
      </c>
      <c r="C91" s="265"/>
      <c r="D91" s="265"/>
      <c r="E91" s="36">
        <v>2.9999999999999997E-4</v>
      </c>
      <c r="F91" s="35">
        <f>F90*E69</f>
        <v>0.28999999999999998</v>
      </c>
      <c r="G91" s="10"/>
    </row>
    <row r="92" spans="1:8" ht="12.75" customHeight="1">
      <c r="A92" s="34" t="s">
        <v>10</v>
      </c>
      <c r="B92" s="278" t="s">
        <v>92</v>
      </c>
      <c r="C92" s="278"/>
      <c r="D92" s="278"/>
      <c r="E92" s="36">
        <v>4.3499999999999997E-2</v>
      </c>
      <c r="F92" s="35">
        <f>E92*$G$36</f>
        <v>38</v>
      </c>
      <c r="G92" s="10"/>
    </row>
    <row r="93" spans="1:8">
      <c r="A93" s="34" t="s">
        <v>13</v>
      </c>
      <c r="B93" s="265" t="s">
        <v>93</v>
      </c>
      <c r="C93" s="265"/>
      <c r="D93" s="265"/>
      <c r="E93" s="36">
        <v>1.9400000000000001E-2</v>
      </c>
      <c r="F93" s="35">
        <f>E93*$G$36</f>
        <v>16.95</v>
      </c>
      <c r="G93" s="7"/>
    </row>
    <row r="94" spans="1:8">
      <c r="A94" s="34" t="s">
        <v>38</v>
      </c>
      <c r="B94" s="265" t="s">
        <v>94</v>
      </c>
      <c r="C94" s="265"/>
      <c r="D94" s="265"/>
      <c r="E94" s="36">
        <f>E93*E72</f>
        <v>7.1000000000000004E-3</v>
      </c>
      <c r="F94" s="35">
        <f>E94*$G$36</f>
        <v>6.2</v>
      </c>
      <c r="G94" s="7"/>
    </row>
    <row r="95" spans="1:8" ht="12.75" customHeight="1">
      <c r="A95" s="34" t="s">
        <v>40</v>
      </c>
      <c r="B95" s="267" t="s">
        <v>95</v>
      </c>
      <c r="C95" s="268"/>
      <c r="D95" s="269"/>
      <c r="E95" s="38">
        <v>6.4999999999999997E-3</v>
      </c>
      <c r="F95" s="35">
        <f>E95*$G$36</f>
        <v>5.68</v>
      </c>
      <c r="G95" s="7"/>
    </row>
    <row r="96" spans="1:8">
      <c r="A96" s="231" t="s">
        <v>77</v>
      </c>
      <c r="B96" s="232"/>
      <c r="C96" s="232"/>
      <c r="D96" s="233"/>
      <c r="E96" s="39">
        <f>SUM(E90:E95)</f>
        <v>8.1000000000000003E-2</v>
      </c>
      <c r="F96" s="40">
        <f>SUM(F90:F95)</f>
        <v>70.790000000000006</v>
      </c>
      <c r="G96" s="10"/>
    </row>
    <row r="98" spans="1:7">
      <c r="A98" s="270" t="s">
        <v>96</v>
      </c>
      <c r="B98" s="270"/>
      <c r="C98" s="270"/>
      <c r="D98" s="270"/>
      <c r="E98" s="270"/>
      <c r="F98" s="270"/>
    </row>
    <row r="100" spans="1:7" ht="30.75" customHeight="1">
      <c r="A100" s="41" t="s">
        <v>97</v>
      </c>
      <c r="B100" s="271" t="s">
        <v>98</v>
      </c>
      <c r="C100" s="272"/>
      <c r="D100" s="273"/>
      <c r="E100" s="41" t="s">
        <v>32</v>
      </c>
      <c r="F100" s="40" t="s">
        <v>33</v>
      </c>
    </row>
    <row r="101" spans="1:7">
      <c r="A101" s="34" t="s">
        <v>5</v>
      </c>
      <c r="B101" s="274" t="s">
        <v>317</v>
      </c>
      <c r="C101" s="274"/>
      <c r="D101" s="274"/>
      <c r="E101" s="46">
        <v>0.121</v>
      </c>
      <c r="F101" s="35">
        <f t="shared" ref="F101:F106" si="1">E101*$G$36</f>
        <v>105.71</v>
      </c>
      <c r="G101" s="43"/>
    </row>
    <row r="102" spans="1:7">
      <c r="A102" s="34" t="s">
        <v>7</v>
      </c>
      <c r="B102" s="265" t="s">
        <v>100</v>
      </c>
      <c r="C102" s="265"/>
      <c r="D102" s="265"/>
      <c r="E102" s="38">
        <v>1.66E-2</v>
      </c>
      <c r="F102" s="35">
        <f t="shared" si="1"/>
        <v>14.5</v>
      </c>
    </row>
    <row r="103" spans="1:7">
      <c r="A103" s="34" t="s">
        <v>10</v>
      </c>
      <c r="B103" s="249" t="s">
        <v>318</v>
      </c>
      <c r="C103" s="250"/>
      <c r="D103" s="251"/>
      <c r="E103" s="36">
        <v>2.0000000000000001E-4</v>
      </c>
      <c r="F103" s="35">
        <f t="shared" si="1"/>
        <v>0.17</v>
      </c>
    </row>
    <row r="104" spans="1:7">
      <c r="A104" s="34" t="s">
        <v>13</v>
      </c>
      <c r="B104" s="249" t="s">
        <v>102</v>
      </c>
      <c r="C104" s="250"/>
      <c r="D104" s="251"/>
      <c r="E104" s="38">
        <v>2.8E-3</v>
      </c>
      <c r="F104" s="35">
        <f t="shared" si="1"/>
        <v>2.4500000000000002</v>
      </c>
      <c r="G104" s="32"/>
    </row>
    <row r="105" spans="1:7">
      <c r="A105" s="34" t="s">
        <v>38</v>
      </c>
      <c r="B105" s="265" t="s">
        <v>103</v>
      </c>
      <c r="C105" s="265"/>
      <c r="D105" s="265"/>
      <c r="E105" s="38">
        <v>2.9999999999999997E-4</v>
      </c>
      <c r="F105" s="35">
        <f t="shared" si="1"/>
        <v>0.26</v>
      </c>
      <c r="G105" s="32"/>
    </row>
    <row r="106" spans="1:7">
      <c r="A106" s="34" t="s">
        <v>40</v>
      </c>
      <c r="B106" s="249" t="s">
        <v>104</v>
      </c>
      <c r="C106" s="250"/>
      <c r="D106" s="251"/>
      <c r="E106" s="36">
        <v>0</v>
      </c>
      <c r="F106" s="35">
        <f t="shared" si="1"/>
        <v>0</v>
      </c>
    </row>
    <row r="107" spans="1:7">
      <c r="A107" s="262" t="s">
        <v>81</v>
      </c>
      <c r="B107" s="263"/>
      <c r="C107" s="263"/>
      <c r="D107" s="264"/>
      <c r="E107" s="45">
        <f>SUM(E101:E106)</f>
        <v>0.1409</v>
      </c>
      <c r="F107" s="40">
        <f>SUM(F101:F106)</f>
        <v>123.09</v>
      </c>
    </row>
    <row r="108" spans="1:7">
      <c r="A108" s="34" t="s">
        <v>42</v>
      </c>
      <c r="B108" s="265" t="s">
        <v>319</v>
      </c>
      <c r="C108" s="265"/>
      <c r="D108" s="265"/>
      <c r="E108" s="46">
        <f>E107*E72</f>
        <v>5.1900000000000002E-2</v>
      </c>
      <c r="F108" s="35">
        <f>F107*E72</f>
        <v>45.3</v>
      </c>
    </row>
    <row r="109" spans="1:7">
      <c r="A109" s="231" t="s">
        <v>77</v>
      </c>
      <c r="B109" s="232"/>
      <c r="C109" s="232"/>
      <c r="D109" s="232"/>
      <c r="E109" s="39">
        <f>E107+E108</f>
        <v>0.1928</v>
      </c>
      <c r="F109" s="40">
        <f>SUM(F107:F108)</f>
        <v>168.39</v>
      </c>
    </row>
    <row r="111" spans="1:7">
      <c r="A111" s="260" t="s">
        <v>106</v>
      </c>
      <c r="B111" s="260"/>
      <c r="C111" s="260"/>
      <c r="D111" s="260"/>
      <c r="E111" s="260"/>
      <c r="F111" s="260"/>
    </row>
    <row r="112" spans="1:7">
      <c r="A112" s="47"/>
    </row>
    <row r="113" spans="1:8">
      <c r="A113" s="5">
        <v>4</v>
      </c>
      <c r="B113" s="259" t="s">
        <v>107</v>
      </c>
      <c r="C113" s="259"/>
      <c r="D113" s="259"/>
      <c r="E113" s="259"/>
      <c r="F113" s="17" t="s">
        <v>33</v>
      </c>
    </row>
    <row r="114" spans="1:8">
      <c r="A114" s="3" t="s">
        <v>67</v>
      </c>
      <c r="B114" s="258" t="s">
        <v>108</v>
      </c>
      <c r="C114" s="258"/>
      <c r="D114" s="258"/>
      <c r="E114" s="258"/>
      <c r="F114" s="17">
        <f>F72</f>
        <v>321.49</v>
      </c>
    </row>
    <row r="115" spans="1:8">
      <c r="A115" s="3" t="s">
        <v>79</v>
      </c>
      <c r="B115" s="266" t="s">
        <v>109</v>
      </c>
      <c r="C115" s="266"/>
      <c r="D115" s="266"/>
      <c r="E115" s="266"/>
      <c r="F115" s="17">
        <f>F80</f>
        <v>99.55</v>
      </c>
    </row>
    <row r="116" spans="1:8">
      <c r="A116" s="3" t="s">
        <v>83</v>
      </c>
      <c r="B116" s="258" t="s">
        <v>320</v>
      </c>
      <c r="C116" s="258"/>
      <c r="D116" s="258"/>
      <c r="E116" s="258"/>
      <c r="F116" s="17">
        <f>F85</f>
        <v>0.23</v>
      </c>
    </row>
    <row r="117" spans="1:8">
      <c r="A117" s="3" t="s">
        <v>88</v>
      </c>
      <c r="B117" s="258" t="s">
        <v>111</v>
      </c>
      <c r="C117" s="258"/>
      <c r="D117" s="258"/>
      <c r="E117" s="258"/>
      <c r="F117" s="17">
        <f>F96</f>
        <v>70.790000000000006</v>
      </c>
    </row>
    <row r="118" spans="1:8">
      <c r="A118" s="3" t="s">
        <v>97</v>
      </c>
      <c r="B118" s="258" t="s">
        <v>112</v>
      </c>
      <c r="C118" s="258"/>
      <c r="D118" s="258"/>
      <c r="E118" s="258"/>
      <c r="F118" s="17">
        <f>F109</f>
        <v>168.39</v>
      </c>
    </row>
    <row r="119" spans="1:8">
      <c r="A119" s="3" t="s">
        <v>113</v>
      </c>
      <c r="B119" s="258" t="s">
        <v>55</v>
      </c>
      <c r="C119" s="258"/>
      <c r="D119" s="258"/>
      <c r="E119" s="258"/>
      <c r="F119" s="17"/>
    </row>
    <row r="120" spans="1:8">
      <c r="A120" s="259" t="s">
        <v>77</v>
      </c>
      <c r="B120" s="259"/>
      <c r="C120" s="259"/>
      <c r="D120" s="259"/>
      <c r="E120" s="259"/>
      <c r="F120" s="15">
        <f>SUM(F114:F119)</f>
        <v>660.45</v>
      </c>
    </row>
    <row r="122" spans="1:8">
      <c r="A122" s="260" t="s">
        <v>321</v>
      </c>
      <c r="B122" s="260"/>
      <c r="C122" s="260"/>
      <c r="D122" s="260"/>
      <c r="E122" s="260"/>
      <c r="F122" s="260"/>
      <c r="G122" s="48"/>
    </row>
    <row r="124" spans="1:8">
      <c r="A124" s="5">
        <v>5</v>
      </c>
      <c r="B124" s="259" t="s">
        <v>115</v>
      </c>
      <c r="C124" s="259"/>
      <c r="D124" s="259"/>
      <c r="E124" s="5" t="s">
        <v>32</v>
      </c>
      <c r="F124" s="15" t="s">
        <v>33</v>
      </c>
    </row>
    <row r="125" spans="1:8">
      <c r="A125" s="34" t="s">
        <v>5</v>
      </c>
      <c r="B125" s="261" t="s">
        <v>116</v>
      </c>
      <c r="C125" s="261"/>
      <c r="D125" s="261"/>
      <c r="E125" s="46">
        <v>0.03</v>
      </c>
      <c r="F125" s="35" t="e">
        <f>E125*($G$36+$F$48+$F$57+$F$120)</f>
        <v>#REF!</v>
      </c>
    </row>
    <row r="126" spans="1:8">
      <c r="A126" s="34" t="s">
        <v>7</v>
      </c>
      <c r="B126" s="255" t="s">
        <v>117</v>
      </c>
      <c r="C126" s="256"/>
      <c r="D126" s="256"/>
      <c r="E126" s="49">
        <f>E127+E128+E129</f>
        <v>0.14249999999999999</v>
      </c>
      <c r="F126" s="40" t="e">
        <f>SUM(F127:F129)</f>
        <v>#REF!</v>
      </c>
    </row>
    <row r="127" spans="1:8">
      <c r="A127" s="34" t="s">
        <v>118</v>
      </c>
      <c r="B127" s="249" t="s">
        <v>119</v>
      </c>
      <c r="C127" s="250"/>
      <c r="D127" s="251"/>
      <c r="E127" s="36">
        <v>7.5999999999999998E-2</v>
      </c>
      <c r="F127" s="35" t="e">
        <f>E127*(G36+F48+F57+F120+F125+F131)/(1-E126)</f>
        <v>#REF!</v>
      </c>
      <c r="H127" s="68"/>
    </row>
    <row r="128" spans="1:8">
      <c r="A128" s="34" t="s">
        <v>120</v>
      </c>
      <c r="B128" s="249" t="s">
        <v>121</v>
      </c>
      <c r="C128" s="250"/>
      <c r="D128" s="251"/>
      <c r="E128" s="36">
        <v>1.6500000000000001E-2</v>
      </c>
      <c r="F128" s="35" t="e">
        <f>E128*(G36+F48+F57+F120+F125+F131)/(1-E126)</f>
        <v>#REF!</v>
      </c>
      <c r="H128" s="68"/>
    </row>
    <row r="129" spans="1:9">
      <c r="A129" s="34" t="s">
        <v>122</v>
      </c>
      <c r="B129" s="252" t="s">
        <v>123</v>
      </c>
      <c r="C129" s="253"/>
      <c r="D129" s="254"/>
      <c r="E129" s="36">
        <v>0.05</v>
      </c>
      <c r="F129" s="35" t="e">
        <f>E129*(G36+F48+F57+F120+F125+F131)/(1-E126)</f>
        <v>#REF!</v>
      </c>
      <c r="H129" s="68"/>
    </row>
    <row r="130" spans="1:9">
      <c r="A130" s="34" t="s">
        <v>124</v>
      </c>
      <c r="B130" s="249" t="s">
        <v>125</v>
      </c>
      <c r="C130" s="250"/>
      <c r="D130" s="251"/>
      <c r="E130" s="51"/>
      <c r="F130" s="40"/>
    </row>
    <row r="131" spans="1:9">
      <c r="A131" s="34" t="s">
        <v>10</v>
      </c>
      <c r="B131" s="249" t="s">
        <v>126</v>
      </c>
      <c r="C131" s="250"/>
      <c r="D131" s="251"/>
      <c r="E131" s="46">
        <v>7.0000000000000007E-2</v>
      </c>
      <c r="F131" s="35" t="e">
        <f>E131*($G$36+$F$48+$F$57+$F$120+F125)</f>
        <v>#REF!</v>
      </c>
    </row>
    <row r="132" spans="1:9">
      <c r="A132" s="231" t="s">
        <v>77</v>
      </c>
      <c r="B132" s="232"/>
      <c r="C132" s="232"/>
      <c r="D132" s="232"/>
      <c r="E132" s="233"/>
      <c r="F132" s="40" t="e">
        <f>F125+F126+F131</f>
        <v>#REF!</v>
      </c>
      <c r="G132" s="52"/>
    </row>
    <row r="135" spans="1:9" ht="32.25" customHeight="1">
      <c r="A135" s="255" t="s">
        <v>322</v>
      </c>
      <c r="B135" s="256"/>
      <c r="C135" s="256"/>
      <c r="D135" s="256"/>
      <c r="E135" s="257"/>
      <c r="F135" s="35" t="s">
        <v>33</v>
      </c>
    </row>
    <row r="136" spans="1:9">
      <c r="A136" s="34" t="s">
        <v>5</v>
      </c>
      <c r="B136" s="230" t="s">
        <v>128</v>
      </c>
      <c r="C136" s="230"/>
      <c r="D136" s="230"/>
      <c r="E136" s="230"/>
      <c r="F136" s="35">
        <f>G36</f>
        <v>873.6</v>
      </c>
    </row>
    <row r="137" spans="1:9">
      <c r="A137" s="34" t="s">
        <v>7</v>
      </c>
      <c r="B137" s="230" t="s">
        <v>129</v>
      </c>
      <c r="C137" s="230"/>
      <c r="D137" s="230"/>
      <c r="E137" s="230"/>
      <c r="F137" s="35">
        <f>F48</f>
        <v>634.58000000000004</v>
      </c>
    </row>
    <row r="138" spans="1:9">
      <c r="A138" s="34" t="s">
        <v>10</v>
      </c>
      <c r="B138" s="230" t="s">
        <v>130</v>
      </c>
      <c r="C138" s="230"/>
      <c r="D138" s="230"/>
      <c r="E138" s="230"/>
      <c r="F138" s="35" t="e">
        <f>F57</f>
        <v>#REF!</v>
      </c>
    </row>
    <row r="139" spans="1:9">
      <c r="A139" s="34" t="s">
        <v>13</v>
      </c>
      <c r="B139" s="230" t="s">
        <v>131</v>
      </c>
      <c r="C139" s="230"/>
      <c r="D139" s="230"/>
      <c r="E139" s="230"/>
      <c r="F139" s="35">
        <f>F120</f>
        <v>660.45</v>
      </c>
      <c r="G139" s="52"/>
    </row>
    <row r="140" spans="1:9" ht="16.5" customHeight="1">
      <c r="A140" s="231" t="s">
        <v>81</v>
      </c>
      <c r="B140" s="232"/>
      <c r="C140" s="232"/>
      <c r="D140" s="232"/>
      <c r="E140" s="233"/>
      <c r="F140" s="40" t="e">
        <f>SUM(F136:F139)</f>
        <v>#REF!</v>
      </c>
      <c r="G140" s="52"/>
    </row>
    <row r="141" spans="1:9">
      <c r="A141" s="34" t="s">
        <v>38</v>
      </c>
      <c r="B141" s="230" t="s">
        <v>132</v>
      </c>
      <c r="C141" s="230"/>
      <c r="D141" s="230"/>
      <c r="E141" s="230"/>
      <c r="F141" s="35" t="e">
        <f>F132</f>
        <v>#REF!</v>
      </c>
    </row>
    <row r="142" spans="1:9">
      <c r="A142" s="234" t="s">
        <v>77</v>
      </c>
      <c r="B142" s="234"/>
      <c r="C142" s="234"/>
      <c r="D142" s="234"/>
      <c r="E142" s="234"/>
      <c r="F142" s="53" t="e">
        <f>SUM(F140:F141)</f>
        <v>#REF!</v>
      </c>
      <c r="G142" s="52" t="e">
        <f>(F140+F131+F125)/(1-E126)</f>
        <v>#REF!</v>
      </c>
      <c r="H142" s="52"/>
    </row>
    <row r="143" spans="1:9">
      <c r="D143" s="235" t="s">
        <v>133</v>
      </c>
      <c r="E143" s="235"/>
      <c r="F143" s="54" t="e">
        <f>F142/G36</f>
        <v>#REF!</v>
      </c>
    </row>
    <row r="144" spans="1:9" ht="17.25" customHeight="1">
      <c r="A144" s="69"/>
      <c r="B144" s="69"/>
      <c r="C144" s="69"/>
      <c r="D144" s="69"/>
      <c r="E144" s="69"/>
      <c r="F144" s="69"/>
      <c r="G144" s="69"/>
      <c r="H144" s="69"/>
      <c r="I144" s="70"/>
    </row>
    <row r="145" spans="1:6" ht="28.5" customHeight="1">
      <c r="A145" s="236" t="s">
        <v>134</v>
      </c>
      <c r="B145" s="236"/>
      <c r="C145" s="236"/>
      <c r="D145" s="236"/>
      <c r="E145" s="236"/>
      <c r="F145" s="236"/>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37" t="s">
        <v>137</v>
      </c>
      <c r="B148" s="238"/>
      <c r="C148" s="239"/>
      <c r="D148" s="240">
        <v>8.3299999999999999E-2</v>
      </c>
      <c r="E148" s="241"/>
      <c r="F148" s="242"/>
    </row>
    <row r="149" spans="1:6" ht="16.5" customHeight="1">
      <c r="A149" s="243" t="s">
        <v>138</v>
      </c>
      <c r="B149" s="244"/>
      <c r="C149" s="245"/>
      <c r="D149" s="246">
        <v>0.121</v>
      </c>
      <c r="E149" s="247"/>
      <c r="F149" s="248"/>
    </row>
    <row r="150" spans="1:6" ht="27.75" customHeight="1">
      <c r="A150" s="210" t="s">
        <v>139</v>
      </c>
      <c r="B150" s="211"/>
      <c r="C150" s="212"/>
      <c r="D150" s="213">
        <v>0.05</v>
      </c>
      <c r="E150" s="214"/>
      <c r="F150" s="215"/>
    </row>
    <row r="151" spans="1:6" ht="18.75" customHeight="1">
      <c r="A151" s="216" t="s">
        <v>81</v>
      </c>
      <c r="B151" s="217"/>
      <c r="C151" s="218"/>
      <c r="D151" s="219">
        <v>0.25430000000000003</v>
      </c>
      <c r="E151" s="220"/>
      <c r="F151" s="221"/>
    </row>
    <row r="152" spans="1:6" ht="29.25" customHeight="1">
      <c r="A152" s="222" t="s">
        <v>140</v>
      </c>
      <c r="B152" s="223"/>
      <c r="C152" s="224"/>
      <c r="D152" s="62">
        <v>7.39</v>
      </c>
      <c r="E152" s="63">
        <v>7.6</v>
      </c>
      <c r="F152" s="64">
        <v>7.8200000000000006E-2</v>
      </c>
    </row>
    <row r="153" spans="1:6" ht="25.5" customHeight="1">
      <c r="A153" s="225" t="s">
        <v>141</v>
      </c>
      <c r="B153" s="226"/>
      <c r="C153" s="227"/>
      <c r="D153" s="65">
        <v>32.82</v>
      </c>
      <c r="E153" s="65">
        <v>33.03</v>
      </c>
      <c r="F153" s="66">
        <v>0.33250000000000002</v>
      </c>
    </row>
    <row r="154" spans="1:6" ht="40.5" customHeight="1">
      <c r="A154" s="228" t="s">
        <v>142</v>
      </c>
      <c r="B154" s="228"/>
      <c r="C154" s="228"/>
      <c r="D154" s="228"/>
      <c r="E154" s="228"/>
      <c r="F154" s="228"/>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4" t="s">
        <v>323</v>
      </c>
      <c r="B1" s="304"/>
      <c r="C1" s="304"/>
      <c r="D1" s="304"/>
      <c r="E1" s="304"/>
      <c r="F1" s="304"/>
      <c r="G1" s="304"/>
    </row>
    <row r="3" spans="1:7">
      <c r="B3" s="3" t="s">
        <v>1</v>
      </c>
      <c r="C3" s="305"/>
      <c r="D3" s="305"/>
      <c r="E3" s="305"/>
      <c r="F3" s="305"/>
      <c r="G3" s="305"/>
    </row>
    <row r="4" spans="1:7">
      <c r="B4" s="3" t="s">
        <v>2</v>
      </c>
      <c r="C4" s="305"/>
      <c r="D4" s="305"/>
      <c r="E4" s="305"/>
      <c r="F4" s="305"/>
      <c r="G4" s="305"/>
    </row>
    <row r="5" spans="1:7">
      <c r="B5" s="3" t="s">
        <v>3</v>
      </c>
      <c r="C5" s="305"/>
      <c r="D5" s="305"/>
      <c r="E5" s="305"/>
      <c r="F5" s="305"/>
      <c r="G5" s="305"/>
    </row>
    <row r="7" spans="1:7">
      <c r="A7" s="259" t="s">
        <v>4</v>
      </c>
      <c r="B7" s="259"/>
      <c r="C7" s="259"/>
      <c r="D7" s="259"/>
      <c r="E7" s="259"/>
      <c r="F7" s="259"/>
      <c r="G7" s="259"/>
    </row>
    <row r="8" spans="1:7">
      <c r="A8" s="4" t="s">
        <v>5</v>
      </c>
      <c r="B8" s="281" t="s">
        <v>6</v>
      </c>
      <c r="C8" s="282"/>
      <c r="D8" s="282"/>
      <c r="E8" s="282"/>
      <c r="F8" s="283"/>
      <c r="G8" s="4"/>
    </row>
    <row r="9" spans="1:7">
      <c r="A9" s="4" t="s">
        <v>7</v>
      </c>
      <c r="B9" s="281" t="s">
        <v>8</v>
      </c>
      <c r="C9" s="282"/>
      <c r="D9" s="282"/>
      <c r="E9" s="282"/>
      <c r="F9" s="283"/>
      <c r="G9" s="4" t="s">
        <v>9</v>
      </c>
    </row>
    <row r="10" spans="1:7">
      <c r="A10" s="4" t="s">
        <v>10</v>
      </c>
      <c r="B10" s="281" t="s">
        <v>11</v>
      </c>
      <c r="C10" s="282"/>
      <c r="D10" s="282"/>
      <c r="E10" s="282"/>
      <c r="F10" s="283"/>
      <c r="G10" s="6" t="s">
        <v>12</v>
      </c>
    </row>
    <row r="11" spans="1:7">
      <c r="A11" s="4" t="s">
        <v>13</v>
      </c>
      <c r="B11" s="281" t="s">
        <v>14</v>
      </c>
      <c r="C11" s="282"/>
      <c r="D11" s="282"/>
      <c r="E11" s="282"/>
      <c r="F11" s="283"/>
      <c r="G11" s="4">
        <v>12</v>
      </c>
    </row>
    <row r="12" spans="1:7">
      <c r="G12" s="7"/>
    </row>
    <row r="13" spans="1:7">
      <c r="A13" s="280" t="s">
        <v>15</v>
      </c>
      <c r="B13" s="280"/>
      <c r="C13" s="280"/>
      <c r="D13" s="280"/>
      <c r="E13" s="280"/>
      <c r="F13" s="280"/>
      <c r="G13" s="280"/>
    </row>
    <row r="14" spans="1:7" ht="15" customHeight="1">
      <c r="A14" s="275" t="s">
        <v>16</v>
      </c>
      <c r="B14" s="276"/>
      <c r="C14" s="277"/>
      <c r="D14" s="275" t="s">
        <v>17</v>
      </c>
      <c r="E14" s="277"/>
      <c r="F14" s="259" t="s">
        <v>18</v>
      </c>
      <c r="G14" s="259"/>
    </row>
    <row r="15" spans="1:7" ht="36" customHeight="1">
      <c r="A15" s="415" t="s">
        <v>324</v>
      </c>
      <c r="B15" s="416"/>
      <c r="C15" s="417"/>
      <c r="D15" s="418" t="s">
        <v>312</v>
      </c>
      <c r="E15" s="419"/>
      <c r="F15" s="420" t="s">
        <v>325</v>
      </c>
      <c r="G15" s="421"/>
    </row>
    <row r="17" spans="1:7">
      <c r="A17" s="260" t="s">
        <v>21</v>
      </c>
      <c r="B17" s="260"/>
      <c r="C17" s="260"/>
      <c r="D17" s="260"/>
      <c r="E17" s="260"/>
      <c r="F17" s="260"/>
      <c r="G17" s="260"/>
    </row>
    <row r="18" spans="1:7">
      <c r="B18" s="10"/>
      <c r="C18" s="10"/>
      <c r="D18" s="10"/>
      <c r="E18" s="10"/>
      <c r="F18" s="11"/>
      <c r="G18" s="10"/>
    </row>
    <row r="19" spans="1:7">
      <c r="A19" s="259" t="s">
        <v>22</v>
      </c>
      <c r="B19" s="259"/>
      <c r="C19" s="259"/>
      <c r="D19" s="259"/>
      <c r="E19" s="259"/>
      <c r="F19" s="259"/>
      <c r="G19" s="259"/>
    </row>
    <row r="20" spans="1:7">
      <c r="A20" s="4">
        <v>1</v>
      </c>
      <c r="B20" s="301" t="s">
        <v>23</v>
      </c>
      <c r="C20" s="302"/>
      <c r="D20" s="302"/>
      <c r="E20" s="303"/>
      <c r="F20" s="275" t="s">
        <v>326</v>
      </c>
      <c r="G20" s="277"/>
    </row>
    <row r="21" spans="1:7">
      <c r="A21" s="4">
        <v>2</v>
      </c>
      <c r="B21" s="281" t="s">
        <v>25</v>
      </c>
      <c r="C21" s="282"/>
      <c r="D21" s="282"/>
      <c r="E21" s="283"/>
      <c r="F21" s="289">
        <v>1035.75</v>
      </c>
      <c r="G21" s="290"/>
    </row>
    <row r="22" spans="1:7">
      <c r="A22" s="4">
        <v>3</v>
      </c>
      <c r="B22" s="281" t="s">
        <v>26</v>
      </c>
      <c r="C22" s="282"/>
      <c r="D22" s="282"/>
      <c r="E22" s="283"/>
      <c r="F22" s="291" t="s">
        <v>27</v>
      </c>
      <c r="G22" s="292"/>
    </row>
    <row r="23" spans="1:7">
      <c r="A23" s="4">
        <v>4</v>
      </c>
      <c r="B23" s="281" t="s">
        <v>28</v>
      </c>
      <c r="C23" s="282"/>
      <c r="D23" s="282"/>
      <c r="E23" s="283"/>
      <c r="F23" s="293" t="s">
        <v>29</v>
      </c>
      <c r="G23" s="294"/>
    </row>
    <row r="24" spans="1:7">
      <c r="A24" s="10"/>
      <c r="B24" s="12"/>
      <c r="C24" s="12"/>
      <c r="D24" s="12"/>
      <c r="E24" s="12"/>
      <c r="F24" s="11"/>
      <c r="G24" s="13"/>
    </row>
    <row r="25" spans="1:7">
      <c r="A25" s="10"/>
      <c r="B25" s="270" t="s">
        <v>30</v>
      </c>
      <c r="C25" s="270"/>
      <c r="D25" s="270"/>
      <c r="E25" s="270"/>
      <c r="F25" s="270"/>
      <c r="G25" s="270"/>
    </row>
    <row r="27" spans="1:7">
      <c r="B27" s="4">
        <v>1</v>
      </c>
      <c r="C27" s="259" t="s">
        <v>31</v>
      </c>
      <c r="D27" s="259"/>
      <c r="E27" s="259"/>
      <c r="F27" s="15" t="s">
        <v>32</v>
      </c>
      <c r="G27" s="16" t="s">
        <v>33</v>
      </c>
    </row>
    <row r="28" spans="1:7">
      <c r="B28" s="4" t="s">
        <v>5</v>
      </c>
      <c r="C28" s="258" t="s">
        <v>34</v>
      </c>
      <c r="D28" s="258"/>
      <c r="E28" s="258"/>
      <c r="F28" s="17">
        <v>100</v>
      </c>
      <c r="G28" s="18">
        <v>1035.75</v>
      </c>
    </row>
    <row r="29" spans="1:7">
      <c r="B29" s="4" t="s">
        <v>7</v>
      </c>
      <c r="C29" s="258" t="s">
        <v>35</v>
      </c>
      <c r="D29" s="258"/>
      <c r="E29" s="258"/>
      <c r="F29" s="19">
        <v>0.3</v>
      </c>
      <c r="G29" s="17">
        <f>F29*G28</f>
        <v>310.73</v>
      </c>
    </row>
    <row r="30" spans="1:7">
      <c r="B30" s="4" t="s">
        <v>10</v>
      </c>
      <c r="C30" s="258" t="s">
        <v>36</v>
      </c>
      <c r="D30" s="258"/>
      <c r="E30" s="258"/>
      <c r="F30" s="19"/>
      <c r="G30" s="17">
        <v>0</v>
      </c>
    </row>
    <row r="31" spans="1:7">
      <c r="B31" s="4" t="s">
        <v>13</v>
      </c>
      <c r="C31" s="258" t="s">
        <v>37</v>
      </c>
      <c r="D31" s="258"/>
      <c r="E31" s="258"/>
      <c r="F31" s="19"/>
      <c r="G31" s="17">
        <v>0</v>
      </c>
    </row>
    <row r="32" spans="1:7">
      <c r="B32" s="4" t="s">
        <v>38</v>
      </c>
      <c r="C32" s="258" t="s">
        <v>39</v>
      </c>
      <c r="D32" s="258"/>
      <c r="E32" s="258"/>
      <c r="F32" s="19"/>
      <c r="G32" s="17">
        <v>0</v>
      </c>
    </row>
    <row r="33" spans="1:7">
      <c r="B33" s="4" t="s">
        <v>40</v>
      </c>
      <c r="C33" s="258" t="s">
        <v>41</v>
      </c>
      <c r="D33" s="258"/>
      <c r="E33" s="258"/>
      <c r="F33" s="19"/>
      <c r="G33" s="17">
        <v>0</v>
      </c>
    </row>
    <row r="34" spans="1:7">
      <c r="B34" s="4" t="s">
        <v>42</v>
      </c>
      <c r="C34" s="258" t="s">
        <v>43</v>
      </c>
      <c r="D34" s="258"/>
      <c r="E34" s="258"/>
      <c r="F34" s="19"/>
      <c r="G34" s="17">
        <v>0</v>
      </c>
    </row>
    <row r="35" spans="1:7">
      <c r="B35" s="4" t="s">
        <v>44</v>
      </c>
      <c r="C35" s="258" t="s">
        <v>45</v>
      </c>
      <c r="D35" s="258"/>
      <c r="E35" s="258"/>
      <c r="F35" s="19"/>
      <c r="G35" s="17">
        <f>F35*G28</f>
        <v>0</v>
      </c>
    </row>
    <row r="36" spans="1:7">
      <c r="B36" s="275" t="s">
        <v>46</v>
      </c>
      <c r="C36" s="276"/>
      <c r="D36" s="276"/>
      <c r="E36" s="276"/>
      <c r="F36" s="277"/>
      <c r="G36" s="15">
        <f>SUM(G28:G35)</f>
        <v>1346.48</v>
      </c>
    </row>
    <row r="38" spans="1:7" ht="15.75" customHeight="1">
      <c r="A38" s="285" t="s">
        <v>47</v>
      </c>
      <c r="B38" s="285"/>
      <c r="C38" s="285"/>
      <c r="D38" s="285"/>
      <c r="E38" s="285"/>
      <c r="F38" s="285"/>
      <c r="G38" s="10"/>
    </row>
    <row r="40" spans="1:7" ht="15.75" customHeight="1">
      <c r="A40" s="4">
        <v>2</v>
      </c>
      <c r="B40" s="275" t="s">
        <v>48</v>
      </c>
      <c r="C40" s="276"/>
      <c r="D40" s="276"/>
      <c r="E40" s="277"/>
      <c r="F40" s="15" t="s">
        <v>33</v>
      </c>
    </row>
    <row r="41" spans="1:7" ht="15.75" customHeight="1">
      <c r="A41" s="4" t="s">
        <v>5</v>
      </c>
      <c r="B41" s="281" t="s">
        <v>49</v>
      </c>
      <c r="C41" s="282"/>
      <c r="D41" s="20">
        <v>12</v>
      </c>
      <c r="E41" s="21">
        <v>6</v>
      </c>
      <c r="F41" s="22">
        <f>E41*22-(G28*6%)</f>
        <v>69.86</v>
      </c>
    </row>
    <row r="42" spans="1:7">
      <c r="A42" s="4" t="s">
        <v>7</v>
      </c>
      <c r="B42" s="281" t="s">
        <v>50</v>
      </c>
      <c r="C42" s="282"/>
      <c r="D42" s="20"/>
      <c r="E42" s="21">
        <v>20</v>
      </c>
      <c r="F42" s="23">
        <f>E42*22</f>
        <v>440</v>
      </c>
      <c r="G42" s="24"/>
    </row>
    <row r="43" spans="1:7">
      <c r="A43" s="4" t="s">
        <v>10</v>
      </c>
      <c r="B43" s="281" t="s">
        <v>51</v>
      </c>
      <c r="C43" s="282"/>
      <c r="D43" s="282"/>
      <c r="E43" s="283"/>
      <c r="F43" s="25">
        <v>150</v>
      </c>
      <c r="G43" s="24"/>
    </row>
    <row r="44" spans="1:7">
      <c r="A44" s="4" t="s">
        <v>13</v>
      </c>
      <c r="B44" s="281" t="s">
        <v>52</v>
      </c>
      <c r="C44" s="282"/>
      <c r="D44" s="282"/>
      <c r="E44" s="283"/>
      <c r="F44" s="26">
        <v>0</v>
      </c>
      <c r="G44" s="24"/>
    </row>
    <row r="45" spans="1:7">
      <c r="A45" s="4" t="s">
        <v>38</v>
      </c>
      <c r="B45" s="281" t="s">
        <v>53</v>
      </c>
      <c r="C45" s="282"/>
      <c r="D45" s="282"/>
      <c r="E45" s="283"/>
      <c r="F45" s="23">
        <v>2.5</v>
      </c>
      <c r="G45" s="24"/>
    </row>
    <row r="46" spans="1:7">
      <c r="A46" s="4" t="s">
        <v>42</v>
      </c>
      <c r="B46" s="281" t="s">
        <v>54</v>
      </c>
      <c r="C46" s="282"/>
      <c r="D46" s="282"/>
      <c r="E46" s="283"/>
      <c r="F46" s="23">
        <v>4.5</v>
      </c>
      <c r="G46" s="24"/>
    </row>
    <row r="47" spans="1:7">
      <c r="A47" s="4" t="s">
        <v>44</v>
      </c>
      <c r="B47" s="286" t="s">
        <v>55</v>
      </c>
      <c r="C47" s="287"/>
      <c r="D47" s="287"/>
      <c r="E47" s="288"/>
      <c r="F47" s="25">
        <v>0</v>
      </c>
      <c r="G47" s="24"/>
    </row>
    <row r="48" spans="1:7">
      <c r="A48" s="259" t="s">
        <v>56</v>
      </c>
      <c r="B48" s="259"/>
      <c r="C48" s="259"/>
      <c r="D48" s="259"/>
      <c r="E48" s="259"/>
      <c r="F48" s="27">
        <f>SUM(F41:F47)</f>
        <v>666.86</v>
      </c>
      <c r="G48" s="24"/>
    </row>
    <row r="49" spans="1:7">
      <c r="G49" s="24"/>
    </row>
    <row r="50" spans="1:7" ht="15.75" customHeight="1">
      <c r="A50" s="285" t="s">
        <v>57</v>
      </c>
      <c r="B50" s="285"/>
      <c r="C50" s="285"/>
      <c r="D50" s="285"/>
      <c r="E50" s="285"/>
      <c r="F50" s="285"/>
      <c r="G50" s="24"/>
    </row>
    <row r="51" spans="1:7">
      <c r="G51" s="24"/>
    </row>
    <row r="52" spans="1:7">
      <c r="A52" s="4">
        <v>3</v>
      </c>
      <c r="B52" s="259" t="s">
        <v>58</v>
      </c>
      <c r="C52" s="259"/>
      <c r="D52" s="259"/>
      <c r="E52" s="259"/>
      <c r="F52" s="15" t="s">
        <v>33</v>
      </c>
      <c r="G52" s="7"/>
    </row>
    <row r="53" spans="1:7">
      <c r="A53" s="4" t="s">
        <v>5</v>
      </c>
      <c r="B53" s="258" t="s">
        <v>214</v>
      </c>
      <c r="C53" s="258"/>
      <c r="D53" s="258"/>
      <c r="E53" s="258"/>
      <c r="F53" s="22" t="e">
        <f>#REF!</f>
        <v>#REF!</v>
      </c>
      <c r="G53" s="10"/>
    </row>
    <row r="54" spans="1:7">
      <c r="A54" s="4" t="s">
        <v>7</v>
      </c>
      <c r="B54" s="281" t="s">
        <v>60</v>
      </c>
      <c r="C54" s="282"/>
      <c r="D54" s="282"/>
      <c r="E54" s="283"/>
      <c r="F54" s="17">
        <v>0</v>
      </c>
      <c r="G54" s="12"/>
    </row>
    <row r="55" spans="1:7">
      <c r="A55" s="4" t="s">
        <v>10</v>
      </c>
      <c r="B55" s="258" t="s">
        <v>61</v>
      </c>
      <c r="C55" s="258"/>
      <c r="D55" s="258"/>
      <c r="E55" s="258"/>
      <c r="F55" s="22">
        <v>23.4</v>
      </c>
      <c r="G55" s="12"/>
    </row>
    <row r="56" spans="1:7">
      <c r="A56" s="4" t="s">
        <v>13</v>
      </c>
      <c r="B56" s="258" t="s">
        <v>62</v>
      </c>
      <c r="C56" s="258"/>
      <c r="D56" s="258"/>
      <c r="E56" s="258"/>
      <c r="F56" s="17">
        <v>0</v>
      </c>
      <c r="G56" s="10"/>
    </row>
    <row r="57" spans="1:7">
      <c r="A57" s="259" t="s">
        <v>63</v>
      </c>
      <c r="B57" s="259"/>
      <c r="C57" s="259"/>
      <c r="D57" s="259"/>
      <c r="E57" s="259"/>
      <c r="F57" s="15" t="e">
        <f>SUM(F53:F56)</f>
        <v>#REF!</v>
      </c>
      <c r="G57" s="12"/>
    </row>
    <row r="58" spans="1:7">
      <c r="G58" s="10"/>
    </row>
    <row r="59" spans="1:7">
      <c r="A59" s="260" t="s">
        <v>64</v>
      </c>
      <c r="B59" s="260"/>
      <c r="C59" s="260"/>
      <c r="D59" s="260"/>
      <c r="E59" s="260"/>
      <c r="F59" s="260"/>
    </row>
    <row r="60" spans="1:7">
      <c r="A60" s="9"/>
      <c r="B60" s="9"/>
      <c r="C60" s="9"/>
      <c r="D60" s="9"/>
      <c r="E60" s="9"/>
      <c r="F60" s="9"/>
    </row>
    <row r="61" spans="1:7">
      <c r="A61" s="9"/>
      <c r="B61" s="260" t="s">
        <v>65</v>
      </c>
      <c r="C61" s="260"/>
      <c r="D61" s="260"/>
      <c r="E61" s="260"/>
      <c r="F61" s="260"/>
    </row>
    <row r="62" spans="1:7">
      <c r="B62" s="1" t="s">
        <v>66</v>
      </c>
    </row>
    <row r="63" spans="1:7">
      <c r="A63" s="5" t="s">
        <v>67</v>
      </c>
      <c r="B63" s="259" t="s">
        <v>68</v>
      </c>
      <c r="C63" s="259"/>
      <c r="D63" s="259"/>
      <c r="E63" s="5" t="s">
        <v>32</v>
      </c>
      <c r="F63" s="15" t="s">
        <v>33</v>
      </c>
    </row>
    <row r="64" spans="1:7">
      <c r="A64" s="4" t="s">
        <v>5</v>
      </c>
      <c r="B64" s="258" t="s">
        <v>69</v>
      </c>
      <c r="C64" s="258"/>
      <c r="D64" s="258"/>
      <c r="E64" s="28">
        <v>0.2</v>
      </c>
      <c r="F64" s="17">
        <f t="shared" ref="F64:F71" si="0">E64*$G$36</f>
        <v>269.3</v>
      </c>
      <c r="G64" s="229"/>
    </row>
    <row r="65" spans="1:9">
      <c r="A65" s="4" t="s">
        <v>7</v>
      </c>
      <c r="B65" s="258" t="s">
        <v>70</v>
      </c>
      <c r="C65" s="258"/>
      <c r="D65" s="258"/>
      <c r="E65" s="28">
        <v>1.4999999999999999E-2</v>
      </c>
      <c r="F65" s="17">
        <f t="shared" si="0"/>
        <v>20.2</v>
      </c>
      <c r="G65" s="229"/>
    </row>
    <row r="66" spans="1:9">
      <c r="A66" s="4" t="s">
        <v>10</v>
      </c>
      <c r="B66" s="258" t="s">
        <v>71</v>
      </c>
      <c r="C66" s="258"/>
      <c r="D66" s="258"/>
      <c r="E66" s="28">
        <v>0.01</v>
      </c>
      <c r="F66" s="17">
        <f t="shared" si="0"/>
        <v>13.46</v>
      </c>
      <c r="G66" s="229"/>
    </row>
    <row r="67" spans="1:9">
      <c r="A67" s="4" t="s">
        <v>13</v>
      </c>
      <c r="B67" s="258" t="s">
        <v>72</v>
      </c>
      <c r="C67" s="258"/>
      <c r="D67" s="258"/>
      <c r="E67" s="28">
        <v>2E-3</v>
      </c>
      <c r="F67" s="17">
        <f t="shared" si="0"/>
        <v>2.69</v>
      </c>
      <c r="G67" s="229"/>
    </row>
    <row r="68" spans="1:9">
      <c r="A68" s="4" t="s">
        <v>38</v>
      </c>
      <c r="B68" s="258" t="s">
        <v>73</v>
      </c>
      <c r="C68" s="258"/>
      <c r="D68" s="258"/>
      <c r="E68" s="28">
        <v>2.5000000000000001E-2</v>
      </c>
      <c r="F68" s="17">
        <f t="shared" si="0"/>
        <v>33.659999999999997</v>
      </c>
      <c r="G68" s="229"/>
    </row>
    <row r="69" spans="1:9">
      <c r="A69" s="4" t="s">
        <v>40</v>
      </c>
      <c r="B69" s="258" t="s">
        <v>74</v>
      </c>
      <c r="C69" s="258"/>
      <c r="D69" s="258"/>
      <c r="E69" s="28">
        <v>0.08</v>
      </c>
      <c r="F69" s="17">
        <f t="shared" si="0"/>
        <v>107.72</v>
      </c>
      <c r="G69" s="229"/>
    </row>
    <row r="70" spans="1:9" ht="13.5">
      <c r="A70" s="4" t="s">
        <v>42</v>
      </c>
      <c r="B70" s="414" t="s">
        <v>327</v>
      </c>
      <c r="C70" s="414"/>
      <c r="D70" s="414"/>
      <c r="E70" s="28">
        <v>0.03</v>
      </c>
      <c r="F70" s="17">
        <f t="shared" si="0"/>
        <v>40.39</v>
      </c>
      <c r="G70" s="229"/>
    </row>
    <row r="71" spans="1:9">
      <c r="A71" s="4" t="s">
        <v>44</v>
      </c>
      <c r="B71" s="258" t="s">
        <v>76</v>
      </c>
      <c r="C71" s="258"/>
      <c r="D71" s="258"/>
      <c r="E71" s="28">
        <v>6.0000000000000001E-3</v>
      </c>
      <c r="F71" s="17">
        <f t="shared" si="0"/>
        <v>8.08</v>
      </c>
      <c r="G71" s="229"/>
    </row>
    <row r="72" spans="1:9">
      <c r="A72" s="259" t="s">
        <v>77</v>
      </c>
      <c r="B72" s="259"/>
      <c r="C72" s="259"/>
      <c r="D72" s="259"/>
      <c r="E72" s="29">
        <f>SUM(E64:E71)</f>
        <v>0.36799999999999999</v>
      </c>
      <c r="F72" s="15">
        <f>SUM(F64:F71)</f>
        <v>495.5</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9" t="s">
        <v>328</v>
      </c>
      <c r="C76" s="259"/>
      <c r="D76" s="259"/>
      <c r="E76" s="5" t="s">
        <v>32</v>
      </c>
      <c r="F76" s="15" t="s">
        <v>33</v>
      </c>
    </row>
    <row r="77" spans="1:9">
      <c r="A77" s="4" t="s">
        <v>5</v>
      </c>
      <c r="B77" s="258" t="s">
        <v>80</v>
      </c>
      <c r="C77" s="258"/>
      <c r="D77" s="258"/>
      <c r="E77" s="28">
        <v>8.3299999999999999E-2</v>
      </c>
      <c r="F77" s="17">
        <f>E77*$G$36</f>
        <v>112.16</v>
      </c>
      <c r="G77" s="33"/>
    </row>
    <row r="78" spans="1:9">
      <c r="A78" s="259" t="s">
        <v>81</v>
      </c>
      <c r="B78" s="259"/>
      <c r="C78" s="259"/>
      <c r="D78" s="259"/>
      <c r="E78" s="29">
        <f>E77</f>
        <v>8.3299999999999999E-2</v>
      </c>
      <c r="F78" s="15">
        <f>SUM(F77:F77)</f>
        <v>112.16</v>
      </c>
    </row>
    <row r="79" spans="1:9">
      <c r="A79" s="34" t="s">
        <v>7</v>
      </c>
      <c r="B79" s="265" t="s">
        <v>329</v>
      </c>
      <c r="C79" s="265"/>
      <c r="D79" s="265"/>
      <c r="E79" s="28">
        <f>E72*E77</f>
        <v>3.0700000000000002E-2</v>
      </c>
      <c r="F79" s="35">
        <f>F78*E72</f>
        <v>41.27</v>
      </c>
      <c r="G79" s="33"/>
      <c r="H79" s="33"/>
      <c r="I79" s="33"/>
    </row>
    <row r="80" spans="1:9">
      <c r="A80" s="275" t="s">
        <v>77</v>
      </c>
      <c r="B80" s="276"/>
      <c r="C80" s="276"/>
      <c r="D80" s="276"/>
      <c r="E80" s="29">
        <f>SUM(E78:E79)</f>
        <v>0.114</v>
      </c>
      <c r="F80" s="15">
        <f>SUM(F78:F79)</f>
        <v>153.43</v>
      </c>
      <c r="G80" s="33"/>
    </row>
    <row r="81" spans="1:8">
      <c r="B81" s="10"/>
      <c r="C81" s="10"/>
      <c r="D81" s="10"/>
      <c r="E81" s="32"/>
    </row>
    <row r="82" spans="1:8">
      <c r="A82" s="5" t="s">
        <v>83</v>
      </c>
      <c r="B82" s="275" t="s">
        <v>330</v>
      </c>
      <c r="C82" s="276"/>
      <c r="D82" s="277"/>
      <c r="E82" s="5" t="s">
        <v>32</v>
      </c>
      <c r="F82" s="15" t="s">
        <v>33</v>
      </c>
    </row>
    <row r="83" spans="1:8">
      <c r="A83" s="4" t="s">
        <v>5</v>
      </c>
      <c r="B83" s="281" t="s">
        <v>331</v>
      </c>
      <c r="C83" s="282"/>
      <c r="D83" s="283"/>
      <c r="E83" s="28">
        <v>2.0000000000000001E-4</v>
      </c>
      <c r="F83" s="17">
        <f>E83*$G$36</f>
        <v>0.27</v>
      </c>
    </row>
    <row r="84" spans="1:8" ht="32.25" customHeight="1">
      <c r="A84" s="34" t="s">
        <v>7</v>
      </c>
      <c r="B84" s="265" t="s">
        <v>332</v>
      </c>
      <c r="C84" s="265"/>
      <c r="D84" s="265"/>
      <c r="E84" s="36">
        <f>E83*E72</f>
        <v>1E-4</v>
      </c>
      <c r="F84" s="35">
        <f>F83*E72</f>
        <v>0.1</v>
      </c>
    </row>
    <row r="85" spans="1:8">
      <c r="A85" s="301" t="s">
        <v>77</v>
      </c>
      <c r="B85" s="302"/>
      <c r="C85" s="302"/>
      <c r="D85" s="302"/>
      <c r="E85" s="29">
        <f>SUM(E83:E84)</f>
        <v>2.9999999999999997E-4</v>
      </c>
      <c r="F85" s="15">
        <f>SUM(F83:F84)</f>
        <v>0.37</v>
      </c>
    </row>
    <row r="87" spans="1:8">
      <c r="A87" s="270" t="s">
        <v>87</v>
      </c>
      <c r="B87" s="270"/>
      <c r="C87" s="270"/>
      <c r="D87" s="270"/>
      <c r="E87" s="270"/>
      <c r="F87" s="270"/>
    </row>
    <row r="88" spans="1:8">
      <c r="G88" s="37"/>
    </row>
    <row r="89" spans="1:8">
      <c r="A89" s="5" t="s">
        <v>88</v>
      </c>
      <c r="B89" s="259" t="s">
        <v>89</v>
      </c>
      <c r="C89" s="259"/>
      <c r="D89" s="259"/>
      <c r="E89" s="5" t="s">
        <v>32</v>
      </c>
      <c r="F89" s="15" t="s">
        <v>33</v>
      </c>
    </row>
    <row r="90" spans="1:8">
      <c r="A90" s="34" t="s">
        <v>5</v>
      </c>
      <c r="B90" s="230" t="s">
        <v>90</v>
      </c>
      <c r="C90" s="230"/>
      <c r="D90" s="230"/>
      <c r="E90" s="36">
        <v>4.1999999999999997E-3</v>
      </c>
      <c r="F90" s="35">
        <f>E90*$G$36</f>
        <v>5.66</v>
      </c>
      <c r="G90" s="33"/>
      <c r="H90" s="33"/>
    </row>
    <row r="91" spans="1:8">
      <c r="A91" s="34" t="s">
        <v>7</v>
      </c>
      <c r="B91" s="265" t="s">
        <v>91</v>
      </c>
      <c r="C91" s="265"/>
      <c r="D91" s="265"/>
      <c r="E91" s="36">
        <v>2.9999999999999997E-4</v>
      </c>
      <c r="F91" s="35">
        <f>F90*E69</f>
        <v>0.45</v>
      </c>
      <c r="G91" s="10"/>
    </row>
    <row r="92" spans="1:8" ht="12.75" customHeight="1">
      <c r="A92" s="34" t="s">
        <v>10</v>
      </c>
      <c r="B92" s="278" t="s">
        <v>92</v>
      </c>
      <c r="C92" s="278"/>
      <c r="D92" s="278"/>
      <c r="E92" s="36">
        <v>4.3499999999999997E-2</v>
      </c>
      <c r="F92" s="35">
        <f>E92*$G$36</f>
        <v>58.57</v>
      </c>
      <c r="G92" s="10"/>
    </row>
    <row r="93" spans="1:8">
      <c r="A93" s="34" t="s">
        <v>13</v>
      </c>
      <c r="B93" s="265" t="s">
        <v>93</v>
      </c>
      <c r="C93" s="265"/>
      <c r="D93" s="265"/>
      <c r="E93" s="36">
        <v>1.9400000000000001E-2</v>
      </c>
      <c r="F93" s="35">
        <f>E93*$G$36</f>
        <v>26.12</v>
      </c>
      <c r="G93" s="7"/>
    </row>
    <row r="94" spans="1:8">
      <c r="A94" s="34" t="s">
        <v>40</v>
      </c>
      <c r="B94" s="265" t="s">
        <v>94</v>
      </c>
      <c r="C94" s="265"/>
      <c r="D94" s="265"/>
      <c r="E94" s="36">
        <f>E93*E72</f>
        <v>7.1000000000000004E-3</v>
      </c>
      <c r="F94" s="35">
        <f>E94*$G$36</f>
        <v>9.56</v>
      </c>
      <c r="G94" s="7"/>
    </row>
    <row r="95" spans="1:8" ht="12.75" customHeight="1">
      <c r="A95" s="34" t="s">
        <v>42</v>
      </c>
      <c r="B95" s="267" t="s">
        <v>95</v>
      </c>
      <c r="C95" s="268"/>
      <c r="D95" s="269"/>
      <c r="E95" s="38">
        <v>6.4999999999999997E-3</v>
      </c>
      <c r="F95" s="35">
        <f>E95*$G$36</f>
        <v>8.75</v>
      </c>
      <c r="G95" s="7"/>
    </row>
    <row r="96" spans="1:8">
      <c r="A96" s="231" t="s">
        <v>77</v>
      </c>
      <c r="B96" s="232"/>
      <c r="C96" s="232"/>
      <c r="D96" s="233"/>
      <c r="E96" s="39">
        <f>SUM(E90:E95)</f>
        <v>8.1000000000000003E-2</v>
      </c>
      <c r="F96" s="40">
        <f>SUM(F90:F95)</f>
        <v>109.11</v>
      </c>
      <c r="G96" s="10"/>
    </row>
    <row r="98" spans="1:7">
      <c r="A98" s="270" t="s">
        <v>96</v>
      </c>
      <c r="B98" s="270"/>
      <c r="C98" s="270"/>
      <c r="D98" s="270"/>
      <c r="E98" s="270"/>
      <c r="F98" s="270"/>
    </row>
    <row r="100" spans="1:7" ht="30.75" customHeight="1">
      <c r="A100" s="41" t="s">
        <v>97</v>
      </c>
      <c r="B100" s="271" t="s">
        <v>98</v>
      </c>
      <c r="C100" s="272"/>
      <c r="D100" s="273"/>
      <c r="E100" s="41" t="s">
        <v>32</v>
      </c>
      <c r="F100" s="40" t="s">
        <v>33</v>
      </c>
    </row>
    <row r="101" spans="1:7" ht="13.5">
      <c r="A101" s="34" t="s">
        <v>5</v>
      </c>
      <c r="B101" s="413" t="s">
        <v>99</v>
      </c>
      <c r="C101" s="413"/>
      <c r="D101" s="413"/>
      <c r="E101" s="42">
        <v>0.121</v>
      </c>
      <c r="F101" s="35">
        <f t="shared" ref="F101:F106" si="1">E101*$G$36</f>
        <v>162.91999999999999</v>
      </c>
      <c r="G101" s="43"/>
    </row>
    <row r="102" spans="1:7">
      <c r="A102" s="34" t="s">
        <v>7</v>
      </c>
      <c r="B102" s="265" t="s">
        <v>100</v>
      </c>
      <c r="C102" s="265"/>
      <c r="D102" s="265"/>
      <c r="E102" s="38">
        <v>1.66E-2</v>
      </c>
      <c r="F102" s="35">
        <f t="shared" si="1"/>
        <v>22.35</v>
      </c>
    </row>
    <row r="103" spans="1:7">
      <c r="A103" s="34" t="s">
        <v>10</v>
      </c>
      <c r="B103" s="249" t="s">
        <v>101</v>
      </c>
      <c r="C103" s="250"/>
      <c r="D103" s="251"/>
      <c r="E103" s="36">
        <v>2.0000000000000001E-4</v>
      </c>
      <c r="F103" s="35">
        <f t="shared" si="1"/>
        <v>0.27</v>
      </c>
    </row>
    <row r="104" spans="1:7">
      <c r="A104" s="34" t="s">
        <v>13</v>
      </c>
      <c r="B104" s="249" t="s">
        <v>102</v>
      </c>
      <c r="C104" s="250"/>
      <c r="D104" s="251"/>
      <c r="E104" s="38">
        <v>2.8E-3</v>
      </c>
      <c r="F104" s="35">
        <f t="shared" si="1"/>
        <v>3.77</v>
      </c>
      <c r="G104" s="32"/>
    </row>
    <row r="105" spans="1:7">
      <c r="A105" s="34" t="s">
        <v>38</v>
      </c>
      <c r="B105" s="265" t="s">
        <v>103</v>
      </c>
      <c r="C105" s="265"/>
      <c r="D105" s="265"/>
      <c r="E105" s="38">
        <v>2.9999999999999997E-4</v>
      </c>
      <c r="F105" s="35">
        <f t="shared" si="1"/>
        <v>0.4</v>
      </c>
      <c r="G105" s="32"/>
    </row>
    <row r="106" spans="1:7">
      <c r="A106" s="34" t="s">
        <v>40</v>
      </c>
      <c r="B106" s="249" t="s">
        <v>104</v>
      </c>
      <c r="C106" s="250"/>
      <c r="D106" s="251"/>
      <c r="E106" s="44">
        <v>0</v>
      </c>
      <c r="F106" s="35">
        <f t="shared" si="1"/>
        <v>0</v>
      </c>
    </row>
    <row r="107" spans="1:7">
      <c r="A107" s="231" t="s">
        <v>81</v>
      </c>
      <c r="B107" s="232"/>
      <c r="C107" s="232"/>
      <c r="D107" s="233"/>
      <c r="E107" s="45">
        <f>SUM(E101:E106)</f>
        <v>0.1409</v>
      </c>
      <c r="F107" s="40">
        <f>SUM(F101:F106)</f>
        <v>189.71</v>
      </c>
    </row>
    <row r="108" spans="1:7">
      <c r="A108" s="34" t="s">
        <v>42</v>
      </c>
      <c r="B108" s="265" t="s">
        <v>319</v>
      </c>
      <c r="C108" s="265"/>
      <c r="D108" s="265"/>
      <c r="E108" s="46">
        <f>E107*E72</f>
        <v>5.1900000000000002E-2</v>
      </c>
      <c r="F108" s="35">
        <f>F107*E72</f>
        <v>69.81</v>
      </c>
    </row>
    <row r="109" spans="1:7">
      <c r="A109" s="231" t="s">
        <v>77</v>
      </c>
      <c r="B109" s="232"/>
      <c r="C109" s="232"/>
      <c r="D109" s="232"/>
      <c r="E109" s="39">
        <f>E107+E108</f>
        <v>0.1928</v>
      </c>
      <c r="F109" s="40">
        <f>SUM(F107:F108)</f>
        <v>259.52</v>
      </c>
    </row>
    <row r="111" spans="1:7">
      <c r="A111" s="260" t="s">
        <v>106</v>
      </c>
      <c r="B111" s="260"/>
      <c r="C111" s="260"/>
      <c r="D111" s="260"/>
      <c r="E111" s="260"/>
      <c r="F111" s="260"/>
    </row>
    <row r="112" spans="1:7">
      <c r="A112" s="47"/>
    </row>
    <row r="113" spans="1:8">
      <c r="A113" s="5">
        <v>4</v>
      </c>
      <c r="B113" s="259" t="s">
        <v>107</v>
      </c>
      <c r="C113" s="259"/>
      <c r="D113" s="259"/>
      <c r="E113" s="259"/>
      <c r="F113" s="17" t="s">
        <v>33</v>
      </c>
    </row>
    <row r="114" spans="1:8">
      <c r="A114" s="3" t="s">
        <v>67</v>
      </c>
      <c r="B114" s="258" t="s">
        <v>108</v>
      </c>
      <c r="C114" s="258"/>
      <c r="D114" s="258"/>
      <c r="E114" s="258"/>
      <c r="F114" s="17">
        <f>F72</f>
        <v>495.5</v>
      </c>
    </row>
    <row r="115" spans="1:8">
      <c r="A115" s="3" t="s">
        <v>79</v>
      </c>
      <c r="B115" s="266" t="s">
        <v>109</v>
      </c>
      <c r="C115" s="266"/>
      <c r="D115" s="266"/>
      <c r="E115" s="266"/>
      <c r="F115" s="17">
        <f>F80</f>
        <v>153.43</v>
      </c>
    </row>
    <row r="116" spans="1:8">
      <c r="A116" s="3" t="s">
        <v>83</v>
      </c>
      <c r="B116" s="258" t="s">
        <v>85</v>
      </c>
      <c r="C116" s="258"/>
      <c r="D116" s="258"/>
      <c r="E116" s="258"/>
      <c r="F116" s="17">
        <f>F85</f>
        <v>0.37</v>
      </c>
    </row>
    <row r="117" spans="1:8">
      <c r="A117" s="3" t="s">
        <v>88</v>
      </c>
      <c r="B117" s="258" t="s">
        <v>111</v>
      </c>
      <c r="C117" s="258"/>
      <c r="D117" s="258"/>
      <c r="E117" s="258"/>
      <c r="F117" s="17">
        <f>F96</f>
        <v>109.11</v>
      </c>
    </row>
    <row r="118" spans="1:8">
      <c r="A118" s="3" t="s">
        <v>97</v>
      </c>
      <c r="B118" s="258" t="s">
        <v>112</v>
      </c>
      <c r="C118" s="258"/>
      <c r="D118" s="258"/>
      <c r="E118" s="258"/>
      <c r="F118" s="17">
        <f>F109</f>
        <v>259.52</v>
      </c>
    </row>
    <row r="119" spans="1:8">
      <c r="A119" s="3" t="s">
        <v>113</v>
      </c>
      <c r="B119" s="258" t="s">
        <v>55</v>
      </c>
      <c r="C119" s="258"/>
      <c r="D119" s="258"/>
      <c r="E119" s="258"/>
      <c r="F119" s="17"/>
    </row>
    <row r="120" spans="1:8">
      <c r="A120" s="259" t="s">
        <v>77</v>
      </c>
      <c r="B120" s="259"/>
      <c r="C120" s="259"/>
      <c r="D120" s="259"/>
      <c r="E120" s="259"/>
      <c r="F120" s="15">
        <f>SUM(F114:F119)</f>
        <v>1017.93</v>
      </c>
    </row>
    <row r="122" spans="1:8">
      <c r="A122" s="260" t="s">
        <v>114</v>
      </c>
      <c r="B122" s="260"/>
      <c r="C122" s="260"/>
      <c r="D122" s="260"/>
      <c r="E122" s="260"/>
      <c r="F122" s="260"/>
      <c r="G122" s="48"/>
    </row>
    <row r="124" spans="1:8">
      <c r="A124" s="5">
        <v>5</v>
      </c>
      <c r="B124" s="259" t="s">
        <v>115</v>
      </c>
      <c r="C124" s="259"/>
      <c r="D124" s="259"/>
      <c r="E124" s="5" t="s">
        <v>32</v>
      </c>
      <c r="F124" s="15" t="s">
        <v>33</v>
      </c>
    </row>
    <row r="125" spans="1:8">
      <c r="A125" s="34" t="s">
        <v>5</v>
      </c>
      <c r="B125" s="261" t="s">
        <v>116</v>
      </c>
      <c r="C125" s="261"/>
      <c r="D125" s="261"/>
      <c r="E125" s="46">
        <v>0.03</v>
      </c>
      <c r="F125" s="35" t="e">
        <f>E125*($G$36+$F$48+$F$57+$F$120)</f>
        <v>#REF!</v>
      </c>
    </row>
    <row r="126" spans="1:8">
      <c r="A126" s="34" t="s">
        <v>7</v>
      </c>
      <c r="B126" s="255" t="s">
        <v>117</v>
      </c>
      <c r="C126" s="256"/>
      <c r="D126" s="256"/>
      <c r="E126" s="49">
        <f>E127+E128+E129</f>
        <v>0.14249999999999999</v>
      </c>
      <c r="F126" s="40" t="e">
        <f>SUM(F127:F129)</f>
        <v>#REF!</v>
      </c>
      <c r="G126" s="50"/>
      <c r="H126" s="50"/>
    </row>
    <row r="127" spans="1:8">
      <c r="A127" s="34" t="s">
        <v>118</v>
      </c>
      <c r="B127" s="249" t="s">
        <v>119</v>
      </c>
      <c r="C127" s="250"/>
      <c r="D127" s="251"/>
      <c r="E127" s="36">
        <v>7.5999999999999998E-2</v>
      </c>
      <c r="F127" s="35" t="e">
        <f>E127*(G36+F48+F57+F120+F125+F131)/(1-E126)</f>
        <v>#REF!</v>
      </c>
      <c r="G127" s="50"/>
    </row>
    <row r="128" spans="1:8">
      <c r="A128" s="34" t="s">
        <v>120</v>
      </c>
      <c r="B128" s="249" t="s">
        <v>121</v>
      </c>
      <c r="C128" s="250"/>
      <c r="D128" s="251"/>
      <c r="E128" s="36">
        <v>1.6500000000000001E-2</v>
      </c>
      <c r="F128" s="35" t="e">
        <f>E128*(G36+F48+F57+F120+F125+F131)/(1-E126)</f>
        <v>#REF!</v>
      </c>
      <c r="G128" s="50"/>
    </row>
    <row r="129" spans="1:8">
      <c r="A129" s="34" t="s">
        <v>122</v>
      </c>
      <c r="B129" s="252" t="s">
        <v>123</v>
      </c>
      <c r="C129" s="253"/>
      <c r="D129" s="254"/>
      <c r="E129" s="36">
        <v>0.05</v>
      </c>
      <c r="F129" s="35" t="e">
        <f>E129*(G36+F48+F57+F120+F125+F131)/(1-E126)</f>
        <v>#REF!</v>
      </c>
      <c r="G129" s="50"/>
    </row>
    <row r="130" spans="1:8">
      <c r="A130" s="34" t="s">
        <v>124</v>
      </c>
      <c r="B130" s="249" t="s">
        <v>125</v>
      </c>
      <c r="C130" s="250"/>
      <c r="D130" s="251"/>
      <c r="E130" s="51"/>
      <c r="F130" s="40"/>
    </row>
    <row r="131" spans="1:8">
      <c r="A131" s="34" t="s">
        <v>10</v>
      </c>
      <c r="B131" s="249" t="s">
        <v>126</v>
      </c>
      <c r="C131" s="250"/>
      <c r="D131" s="251"/>
      <c r="E131" s="46">
        <v>7.0000000000000007E-2</v>
      </c>
      <c r="F131" s="35" t="e">
        <f>E131*($G$36+$F$48+$F$57+$F$120+F125)</f>
        <v>#REF!</v>
      </c>
    </row>
    <row r="132" spans="1:8">
      <c r="A132" s="231" t="s">
        <v>77</v>
      </c>
      <c r="B132" s="232"/>
      <c r="C132" s="232"/>
      <c r="D132" s="232"/>
      <c r="E132" s="233"/>
      <c r="F132" s="40" t="e">
        <f>F125+F126+F131</f>
        <v>#REF!</v>
      </c>
      <c r="G132" s="52"/>
    </row>
    <row r="135" spans="1:8" ht="32.25" customHeight="1">
      <c r="A135" s="255" t="s">
        <v>322</v>
      </c>
      <c r="B135" s="256"/>
      <c r="C135" s="256"/>
      <c r="D135" s="256"/>
      <c r="E135" s="257"/>
      <c r="F135" s="35" t="s">
        <v>33</v>
      </c>
      <c r="G135" s="52"/>
    </row>
    <row r="136" spans="1:8">
      <c r="A136" s="34" t="s">
        <v>5</v>
      </c>
      <c r="B136" s="230" t="s">
        <v>128</v>
      </c>
      <c r="C136" s="230"/>
      <c r="D136" s="230"/>
      <c r="E136" s="230"/>
      <c r="F136" s="35">
        <f>G36</f>
        <v>1346.48</v>
      </c>
    </row>
    <row r="137" spans="1:8">
      <c r="A137" s="34" t="s">
        <v>7</v>
      </c>
      <c r="B137" s="230" t="s">
        <v>129</v>
      </c>
      <c r="C137" s="230"/>
      <c r="D137" s="230"/>
      <c r="E137" s="230"/>
      <c r="F137" s="35">
        <f>F48</f>
        <v>666.86</v>
      </c>
    </row>
    <row r="138" spans="1:8">
      <c r="A138" s="34" t="s">
        <v>10</v>
      </c>
      <c r="B138" s="230" t="s">
        <v>130</v>
      </c>
      <c r="C138" s="230"/>
      <c r="D138" s="230"/>
      <c r="E138" s="230"/>
      <c r="F138" s="35" t="e">
        <f>F57</f>
        <v>#REF!</v>
      </c>
    </row>
    <row r="139" spans="1:8">
      <c r="A139" s="34" t="s">
        <v>13</v>
      </c>
      <c r="B139" s="230" t="s">
        <v>131</v>
      </c>
      <c r="C139" s="230"/>
      <c r="D139" s="230"/>
      <c r="E139" s="230"/>
      <c r="F139" s="35">
        <f>F120</f>
        <v>1017.93</v>
      </c>
      <c r="G139" s="52"/>
    </row>
    <row r="140" spans="1:8" ht="16.5" customHeight="1">
      <c r="A140" s="231" t="s">
        <v>81</v>
      </c>
      <c r="B140" s="232"/>
      <c r="C140" s="232"/>
      <c r="D140" s="232"/>
      <c r="E140" s="233"/>
      <c r="F140" s="40" t="e">
        <f>SUM(F136:F139)</f>
        <v>#REF!</v>
      </c>
      <c r="G140" s="52"/>
    </row>
    <row r="141" spans="1:8">
      <c r="A141" s="34" t="s">
        <v>38</v>
      </c>
      <c r="B141" s="230" t="s">
        <v>132</v>
      </c>
      <c r="C141" s="230"/>
      <c r="D141" s="230"/>
      <c r="E141" s="230"/>
      <c r="F141" s="35" t="e">
        <f>F132</f>
        <v>#REF!</v>
      </c>
      <c r="H141" s="52"/>
    </row>
    <row r="142" spans="1:8">
      <c r="A142" s="234" t="s">
        <v>77</v>
      </c>
      <c r="B142" s="234"/>
      <c r="C142" s="234"/>
      <c r="D142" s="234"/>
      <c r="E142" s="234"/>
      <c r="F142" s="53" t="e">
        <f>SUM(F140:F141)</f>
        <v>#REF!</v>
      </c>
      <c r="G142" s="52" t="e">
        <f>(F140+F131+F125)/(1-E126)</f>
        <v>#REF!</v>
      </c>
      <c r="H142" s="52"/>
    </row>
    <row r="143" spans="1:8">
      <c r="D143" s="235" t="s">
        <v>133</v>
      </c>
      <c r="E143" s="235"/>
      <c r="F143" s="54" t="e">
        <f>F142/G36</f>
        <v>#REF!</v>
      </c>
    </row>
    <row r="145" spans="1:8" ht="25.5" customHeight="1">
      <c r="A145" s="412" t="s">
        <v>134</v>
      </c>
      <c r="B145" s="412"/>
      <c r="C145" s="412"/>
      <c r="D145" s="412"/>
      <c r="E145" s="412"/>
      <c r="F145" s="412"/>
    </row>
    <row r="146" spans="1:8">
      <c r="A146" s="55"/>
      <c r="B146" s="55"/>
      <c r="C146" s="55"/>
      <c r="D146" s="55"/>
      <c r="E146" s="55"/>
      <c r="F146" s="55"/>
    </row>
    <row r="147" spans="1:8">
      <c r="A147" s="56" t="s">
        <v>135</v>
      </c>
      <c r="B147" s="57"/>
      <c r="C147" s="58"/>
      <c r="D147" s="59" t="s">
        <v>136</v>
      </c>
      <c r="E147" s="57"/>
      <c r="F147" s="60"/>
      <c r="G147" s="61"/>
      <c r="H147" s="61"/>
    </row>
    <row r="148" spans="1:8">
      <c r="A148" s="237" t="s">
        <v>137</v>
      </c>
      <c r="B148" s="238"/>
      <c r="C148" s="239"/>
      <c r="D148" s="240">
        <v>8.3299999999999999E-2</v>
      </c>
      <c r="E148" s="241"/>
      <c r="F148" s="242"/>
    </row>
    <row r="149" spans="1:8">
      <c r="A149" s="243" t="s">
        <v>138</v>
      </c>
      <c r="B149" s="244"/>
      <c r="C149" s="245"/>
      <c r="D149" s="246">
        <v>0.121</v>
      </c>
      <c r="E149" s="247"/>
      <c r="F149" s="248"/>
    </row>
    <row r="150" spans="1:8" ht="29.25" customHeight="1">
      <c r="A150" s="210" t="s">
        <v>139</v>
      </c>
      <c r="B150" s="211"/>
      <c r="C150" s="212"/>
      <c r="D150" s="213">
        <v>0.05</v>
      </c>
      <c r="E150" s="214"/>
      <c r="F150" s="215"/>
    </row>
    <row r="151" spans="1:8">
      <c r="A151" s="216" t="s">
        <v>81</v>
      </c>
      <c r="B151" s="217"/>
      <c r="C151" s="218"/>
      <c r="D151" s="219">
        <v>0.25430000000000003</v>
      </c>
      <c r="E151" s="220"/>
      <c r="F151" s="221"/>
    </row>
    <row r="152" spans="1:8" ht="28.5" customHeight="1">
      <c r="A152" s="222" t="s">
        <v>140</v>
      </c>
      <c r="B152" s="223"/>
      <c r="C152" s="224"/>
      <c r="D152" s="62">
        <v>7.39</v>
      </c>
      <c r="E152" s="63">
        <v>7.6</v>
      </c>
      <c r="F152" s="64">
        <v>7.8200000000000006E-2</v>
      </c>
    </row>
    <row r="153" spans="1:8">
      <c r="A153" s="225" t="s">
        <v>141</v>
      </c>
      <c r="B153" s="226"/>
      <c r="C153" s="227"/>
      <c r="D153" s="65">
        <v>32.82</v>
      </c>
      <c r="E153" s="65">
        <v>33.03</v>
      </c>
      <c r="F153" s="66">
        <v>0.33250000000000002</v>
      </c>
    </row>
    <row r="154" spans="1:8" ht="32.25" customHeight="1">
      <c r="A154" s="228" t="s">
        <v>142</v>
      </c>
      <c r="B154" s="228"/>
      <c r="C154" s="228"/>
      <c r="D154" s="228"/>
      <c r="E154" s="228"/>
      <c r="F154" s="228"/>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20</v>
      </c>
      <c r="F2" s="76">
        <f>E2*C2</f>
        <v>80</v>
      </c>
    </row>
    <row r="3" spans="1:6" ht="60">
      <c r="A3" s="72">
        <v>2</v>
      </c>
      <c r="B3" s="73" t="s">
        <v>244</v>
      </c>
      <c r="C3" s="74">
        <v>4</v>
      </c>
      <c r="D3" s="74" t="s">
        <v>243</v>
      </c>
      <c r="E3" s="75">
        <v>20</v>
      </c>
      <c r="F3" s="76">
        <f>E3*C3</f>
        <v>80</v>
      </c>
    </row>
    <row r="4" spans="1:6" ht="45">
      <c r="A4" s="72">
        <v>3</v>
      </c>
      <c r="B4" s="73" t="s">
        <v>245</v>
      </c>
      <c r="C4" s="74">
        <v>2</v>
      </c>
      <c r="D4" s="74" t="s">
        <v>246</v>
      </c>
      <c r="E4" s="75">
        <v>35</v>
      </c>
      <c r="F4" s="76">
        <f>E4*C4</f>
        <v>70</v>
      </c>
    </row>
    <row r="5" spans="1:6">
      <c r="A5" s="399" t="s">
        <v>247</v>
      </c>
      <c r="B5" s="399"/>
      <c r="C5" s="399"/>
      <c r="D5" s="399"/>
      <c r="E5" s="399"/>
      <c r="F5" s="76">
        <f>SUM(F2:F4)</f>
        <v>230</v>
      </c>
    </row>
    <row r="6" spans="1:6">
      <c r="A6" s="399" t="s">
        <v>248</v>
      </c>
      <c r="B6" s="399"/>
      <c r="C6" s="399"/>
      <c r="D6" s="399"/>
      <c r="E6" s="399"/>
      <c r="F6" s="76">
        <f>TRUNC(F5/12,2)</f>
        <v>19.16</v>
      </c>
    </row>
  </sheetData>
  <sheetProtection algorithmName="SHA-512" hashValue="jd8gvn3BiZaE+ISVRTFpXkjEtaB6nLM8l3JlkRjPoJfX3Myzy6shS5Ntl7hasB3XMU5D+ktPjAU0Qw6Q9OFN3g==" saltValue="QWdTD71/+pMDVGhz1FOI0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40</v>
      </c>
      <c r="F2" s="76">
        <f>E2*C2</f>
        <v>40</v>
      </c>
    </row>
    <row r="3" spans="1:6" ht="75">
      <c r="A3" s="72">
        <v>2</v>
      </c>
      <c r="B3" s="73" t="s">
        <v>250</v>
      </c>
      <c r="C3" s="74">
        <v>40</v>
      </c>
      <c r="D3" s="74" t="s">
        <v>243</v>
      </c>
      <c r="E3" s="75">
        <v>2</v>
      </c>
      <c r="F3" s="76">
        <f>E3*C3</f>
        <v>80</v>
      </c>
    </row>
    <row r="4" spans="1:6" ht="45">
      <c r="A4" s="72">
        <v>3</v>
      </c>
      <c r="B4" s="73" t="s">
        <v>251</v>
      </c>
      <c r="C4" s="74">
        <v>2</v>
      </c>
      <c r="D4" s="74" t="s">
        <v>246</v>
      </c>
      <c r="E4" s="75">
        <v>2</v>
      </c>
      <c r="F4" s="76">
        <f>E4*C4</f>
        <v>4</v>
      </c>
    </row>
    <row r="5" spans="1:6">
      <c r="A5" s="399" t="s">
        <v>247</v>
      </c>
      <c r="B5" s="399"/>
      <c r="C5" s="399"/>
      <c r="D5" s="399"/>
      <c r="E5" s="399"/>
      <c r="F5" s="76">
        <f>SUM(F2:F4)</f>
        <v>124</v>
      </c>
    </row>
    <row r="6" spans="1:6">
      <c r="A6" s="399" t="s">
        <v>248</v>
      </c>
      <c r="B6" s="399"/>
      <c r="C6" s="399"/>
      <c r="D6" s="399"/>
      <c r="E6" s="399"/>
      <c r="F6" s="76">
        <f>TRUNC(F5/12,2)</f>
        <v>10.33</v>
      </c>
    </row>
  </sheetData>
  <sheetProtection algorithmName="SHA-512" hashValue="8TioMj1sr1SUjC7ABYwFXj/ufw1AQqDGsRzedPINsu5rQNJ3599mOWXhwWrGAMJCsCLRCZRv8CkeD7FACqP4qg==" saltValue="t23fGrXZaRd+xnNe5arNG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65" zoomScale="120" zoomScaleNormal="160" zoomScaleSheetLayoutView="120" workbookViewId="0">
      <selection activeCell="F83" sqref="F83"/>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t="s">
        <v>333</v>
      </c>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169</v>
      </c>
      <c r="F19" s="369"/>
      <c r="H19" s="79"/>
    </row>
    <row r="20" spans="2:8" s="77" customFormat="1">
      <c r="B20" s="90"/>
      <c r="C20" s="94">
        <v>3</v>
      </c>
      <c r="D20" s="95" t="s">
        <v>170</v>
      </c>
      <c r="E20" s="370">
        <v>1110.3399999999999</v>
      </c>
      <c r="F20" s="371"/>
      <c r="H20" s="79"/>
    </row>
    <row r="21" spans="2:8" s="77" customFormat="1">
      <c r="B21" s="90"/>
      <c r="C21" s="94">
        <v>4</v>
      </c>
      <c r="D21" s="95" t="s">
        <v>171</v>
      </c>
      <c r="E21" s="372" t="s">
        <v>252</v>
      </c>
      <c r="F21" s="373"/>
      <c r="H21" s="79"/>
    </row>
    <row r="22" spans="2:8">
      <c r="B22" s="80"/>
      <c r="C22" s="97">
        <v>5</v>
      </c>
      <c r="D22" s="98" t="s">
        <v>28</v>
      </c>
      <c r="E22" s="374">
        <v>44197</v>
      </c>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8"/>
      <c r="D26" s="109" t="s">
        <v>77</v>
      </c>
      <c r="E26" s="110"/>
      <c r="F26" s="111">
        <f>TRUNC(SUM(F25:F25),2)</f>
        <v>1110.3399999999999</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92.49</v>
      </c>
    </row>
    <row r="30" spans="2:8">
      <c r="B30" s="80"/>
      <c r="C30" s="94" t="s">
        <v>7</v>
      </c>
      <c r="D30" s="116" t="s">
        <v>179</v>
      </c>
      <c r="E30" s="117">
        <v>0.121</v>
      </c>
      <c r="F30" s="115">
        <f>TRUNC(($F$26*E30),2)</f>
        <v>134.35</v>
      </c>
    </row>
    <row r="31" spans="2:8">
      <c r="B31" s="80"/>
      <c r="C31" s="108"/>
      <c r="D31" s="109" t="s">
        <v>77</v>
      </c>
      <c r="E31" s="118">
        <f>SUM(E29:E30)</f>
        <v>0.20430000000000001</v>
      </c>
      <c r="F31" s="119">
        <f>TRUNC(SUM(F29:F30),2)</f>
        <v>226.84</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267.43</v>
      </c>
    </row>
    <row r="35" spans="2:6">
      <c r="B35" s="80"/>
      <c r="C35" s="94" t="s">
        <v>7</v>
      </c>
      <c r="D35" s="103" t="s">
        <v>183</v>
      </c>
      <c r="E35" s="126">
        <v>2.5000000000000001E-2</v>
      </c>
      <c r="F35" s="127">
        <f t="shared" si="0"/>
        <v>33.42</v>
      </c>
    </row>
    <row r="36" spans="2:6">
      <c r="B36" s="80"/>
      <c r="C36" s="94" t="s">
        <v>10</v>
      </c>
      <c r="D36" s="103" t="s">
        <v>184</v>
      </c>
      <c r="E36" s="126">
        <f>'Planilha Almoxarife'!$E$36</f>
        <v>3.4099999999999998E-2</v>
      </c>
      <c r="F36" s="127">
        <f t="shared" si="0"/>
        <v>45.59</v>
      </c>
    </row>
    <row r="37" spans="2:6">
      <c r="B37" s="80"/>
      <c r="C37" s="94" t="s">
        <v>13</v>
      </c>
      <c r="D37" s="103" t="s">
        <v>185</v>
      </c>
      <c r="E37" s="126">
        <v>1.4999999999999999E-2</v>
      </c>
      <c r="F37" s="127">
        <f t="shared" si="0"/>
        <v>20.05</v>
      </c>
    </row>
    <row r="38" spans="2:6">
      <c r="B38" s="80"/>
      <c r="C38" s="94" t="s">
        <v>38</v>
      </c>
      <c r="D38" s="103" t="s">
        <v>186</v>
      </c>
      <c r="E38" s="126">
        <v>0.01</v>
      </c>
      <c r="F38" s="127">
        <f t="shared" si="0"/>
        <v>13.37</v>
      </c>
    </row>
    <row r="39" spans="2:6">
      <c r="B39" s="80"/>
      <c r="C39" s="94" t="s">
        <v>40</v>
      </c>
      <c r="D39" s="103" t="s">
        <v>187</v>
      </c>
      <c r="E39" s="126">
        <v>6.0000000000000001E-3</v>
      </c>
      <c r="F39" s="127">
        <f t="shared" si="0"/>
        <v>8.02</v>
      </c>
    </row>
    <row r="40" spans="2:6">
      <c r="B40" s="80"/>
      <c r="C40" s="94" t="s">
        <v>42</v>
      </c>
      <c r="D40" s="103" t="s">
        <v>188</v>
      </c>
      <c r="E40" s="126">
        <v>2E-3</v>
      </c>
      <c r="F40" s="127">
        <f t="shared" si="0"/>
        <v>2.67</v>
      </c>
    </row>
    <row r="41" spans="2:6">
      <c r="B41" s="80"/>
      <c r="C41" s="94" t="s">
        <v>44</v>
      </c>
      <c r="D41" s="103" t="s">
        <v>74</v>
      </c>
      <c r="E41" s="126">
        <v>0.08</v>
      </c>
      <c r="F41" s="127">
        <f t="shared" si="0"/>
        <v>106.97</v>
      </c>
    </row>
    <row r="42" spans="2:6">
      <c r="B42" s="80"/>
      <c r="C42" s="365" t="s">
        <v>77</v>
      </c>
      <c r="D42" s="358"/>
      <c r="E42" s="129">
        <f>SUM(E34:E41)</f>
        <v>0.37209999999999999</v>
      </c>
      <c r="F42" s="130">
        <f>TRUNC(SUM(F34:F41),2)</f>
        <v>497.52</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37">
        <v>3.5</v>
      </c>
    </row>
    <row r="48" spans="2:6" ht="17.25" customHeight="1">
      <c r="B48" s="80"/>
      <c r="C48" s="94" t="s">
        <v>13</v>
      </c>
      <c r="D48" s="366" t="s">
        <v>194</v>
      </c>
      <c r="E48" s="367"/>
      <c r="F48" s="137">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226.84</v>
      </c>
    </row>
    <row r="53" spans="2:8">
      <c r="B53" s="80"/>
      <c r="C53" s="94" t="s">
        <v>180</v>
      </c>
      <c r="D53" s="116" t="s">
        <v>196</v>
      </c>
      <c r="E53" s="117">
        <f>E42</f>
        <v>0.37209999999999999</v>
      </c>
      <c r="F53" s="121">
        <f>F42</f>
        <v>497.52</v>
      </c>
    </row>
    <row r="54" spans="2:8">
      <c r="B54" s="80"/>
      <c r="C54" s="94" t="s">
        <v>189</v>
      </c>
      <c r="D54" s="116" t="s">
        <v>48</v>
      </c>
      <c r="E54" s="141"/>
      <c r="F54" s="121">
        <f>F49</f>
        <v>264.2</v>
      </c>
    </row>
    <row r="55" spans="2:8">
      <c r="B55" s="80"/>
      <c r="C55" s="138"/>
      <c r="D55" s="128" t="s">
        <v>77</v>
      </c>
      <c r="E55" s="142"/>
      <c r="F55" s="119">
        <f>SUM(F52:F54)</f>
        <v>988.56</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7.17</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44.41</v>
      </c>
      <c r="G61" s="148"/>
      <c r="H61" s="149"/>
    </row>
    <row r="62" spans="2:8" s="78" customFormat="1">
      <c r="B62" s="144"/>
      <c r="C62" s="145" t="s">
        <v>13</v>
      </c>
      <c r="D62" s="146" t="s">
        <v>202</v>
      </c>
      <c r="E62" s="147">
        <v>1.8499999999999999E-2</v>
      </c>
      <c r="F62" s="127">
        <f>TRUNC(((F26+F55)*E62),2)</f>
        <v>38.82</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90.4</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Aux. Almox.'!F6</f>
        <v>29.99</v>
      </c>
    </row>
    <row r="84" spans="2:6">
      <c r="B84" s="80"/>
      <c r="C84" s="94" t="s">
        <v>7</v>
      </c>
      <c r="D84" s="326" t="s">
        <v>215</v>
      </c>
      <c r="E84" s="327"/>
      <c r="F84" s="158">
        <f>'Equipamentos - Aux. Almox.'!F6</f>
        <v>13.96</v>
      </c>
    </row>
    <row r="85" spans="2:6">
      <c r="B85" s="80"/>
      <c r="C85" s="94" t="s">
        <v>10</v>
      </c>
      <c r="D85" s="326"/>
      <c r="E85" s="327"/>
      <c r="F85" s="121">
        <v>0</v>
      </c>
    </row>
    <row r="86" spans="2:6" ht="16.5" customHeight="1">
      <c r="B86" s="80"/>
      <c r="C86" s="331" t="s">
        <v>77</v>
      </c>
      <c r="D86" s="337"/>
      <c r="E86" s="332"/>
      <c r="F86" s="130">
        <f>TRUNC(SUM(F83:F85),2)</f>
        <v>43.95</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v>5.0000000000000001E-3</v>
      </c>
      <c r="F90" s="162">
        <f>TRUNC((E90*F109),2)</f>
        <v>11.16</v>
      </c>
    </row>
    <row r="91" spans="2:6">
      <c r="B91" s="80"/>
      <c r="C91" s="94" t="s">
        <v>7</v>
      </c>
      <c r="D91" s="103" t="s">
        <v>126</v>
      </c>
      <c r="E91" s="161">
        <v>5.0000000000000001E-3</v>
      </c>
      <c r="F91" s="162">
        <f>TRUNC((F109*E91),2)</f>
        <v>11.16</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7.99</v>
      </c>
    </row>
    <row r="95" spans="2:6">
      <c r="B95" s="80"/>
      <c r="C95" s="164"/>
      <c r="D95" s="103" t="s">
        <v>220</v>
      </c>
      <c r="E95" s="161">
        <f>'Planilha Almoxarife'!E95</f>
        <v>1.5299999999999999E-2</v>
      </c>
      <c r="F95" s="162">
        <f>TRUNC(((F90+F91+F109)/E101*E95),2)</f>
        <v>37.049999999999997</v>
      </c>
    </row>
    <row r="96" spans="2:6">
      <c r="B96" s="80"/>
      <c r="C96" s="164"/>
      <c r="D96" s="123" t="s">
        <v>221</v>
      </c>
      <c r="E96" s="163"/>
      <c r="F96" s="162"/>
    </row>
    <row r="97" spans="2:6">
      <c r="B97" s="80"/>
      <c r="C97" s="164"/>
      <c r="D97" s="103" t="s">
        <v>222</v>
      </c>
      <c r="E97" s="161">
        <v>0.05</v>
      </c>
      <c r="F97" s="162">
        <f>TRUNC((F90+F91+F109)/E101*E97,2)</f>
        <v>121.08</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188.44</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1110.3399999999999</v>
      </c>
    </row>
    <row r="105" spans="2:6">
      <c r="B105" s="80"/>
      <c r="C105" s="94" t="s">
        <v>7</v>
      </c>
      <c r="D105" s="325" t="s">
        <v>228</v>
      </c>
      <c r="E105" s="325"/>
      <c r="F105" s="121">
        <f>F55</f>
        <v>988.56</v>
      </c>
    </row>
    <row r="106" spans="2:6">
      <c r="B106" s="80"/>
      <c r="C106" s="94" t="s">
        <v>10</v>
      </c>
      <c r="D106" s="325" t="s">
        <v>229</v>
      </c>
      <c r="E106" s="325"/>
      <c r="F106" s="121">
        <f>F65</f>
        <v>90.4</v>
      </c>
    </row>
    <row r="107" spans="2:6">
      <c r="B107" s="80"/>
      <c r="C107" s="94" t="s">
        <v>13</v>
      </c>
      <c r="D107" s="326" t="s">
        <v>230</v>
      </c>
      <c r="E107" s="327"/>
      <c r="F107" s="121">
        <f>F80</f>
        <v>0</v>
      </c>
    </row>
    <row r="108" spans="2:6">
      <c r="B108" s="80"/>
      <c r="C108" s="94" t="s">
        <v>38</v>
      </c>
      <c r="D108" s="325" t="s">
        <v>231</v>
      </c>
      <c r="E108" s="325"/>
      <c r="F108" s="121">
        <f>F86</f>
        <v>43.95</v>
      </c>
    </row>
    <row r="109" spans="2:6">
      <c r="B109" s="80"/>
      <c r="C109" s="328" t="s">
        <v>232</v>
      </c>
      <c r="D109" s="329"/>
      <c r="E109" s="330"/>
      <c r="F109" s="174">
        <f>TRUNC(SUM(F104:F108),2)</f>
        <v>2233.25</v>
      </c>
    </row>
    <row r="110" spans="2:6">
      <c r="B110" s="80"/>
      <c r="C110" s="94" t="s">
        <v>40</v>
      </c>
      <c r="D110" s="326" t="s">
        <v>233</v>
      </c>
      <c r="E110" s="327"/>
      <c r="F110" s="175">
        <f>F100</f>
        <v>188.44</v>
      </c>
    </row>
    <row r="111" spans="2:6">
      <c r="B111" s="80"/>
      <c r="C111" s="320" t="s">
        <v>234</v>
      </c>
      <c r="D111" s="321"/>
      <c r="E111" s="322"/>
      <c r="F111" s="176">
        <f>SUM(F109:F110)</f>
        <v>2421.69</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oFa2HKdwbKB2a/6ft0/tYknaWXw4BsKP8Th2taJXyr4Gcux6K9b3yb2xY13JDXRU5sHX4ANCZnTLOMriOamU6g==" saltValue="5nfUf6nLkgD4wIbrbHX3Lg=="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99" t="s">
        <v>247</v>
      </c>
      <c r="B5" s="399"/>
      <c r="C5" s="399"/>
      <c r="D5" s="399"/>
      <c r="E5" s="399"/>
      <c r="F5" s="76">
        <f>SUM(F2:F4)</f>
        <v>359.88</v>
      </c>
    </row>
    <row r="6" spans="1:6">
      <c r="A6" s="399" t="s">
        <v>248</v>
      </c>
      <c r="B6" s="399"/>
      <c r="C6" s="399"/>
      <c r="D6" s="399"/>
      <c r="E6" s="399"/>
      <c r="F6" s="76">
        <f>TRUNC(F5/12,2)</f>
        <v>29.99</v>
      </c>
    </row>
  </sheetData>
  <sheetProtection algorithmName="SHA-512" hashValue="IGTk/OUCdFXp+CVZWoFR3sMSpzVEWH8v5RbHcYSiZOMbFIcdY/28i6ZstR4AIUW8OD8C5IC48qh1m7iH7pUlCw==" saltValue="sgjXlZD8dVabdpXiCDXs1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9" t="s">
        <v>247</v>
      </c>
      <c r="B5" s="399"/>
      <c r="C5" s="399"/>
      <c r="D5" s="399"/>
      <c r="E5" s="399"/>
      <c r="F5" s="76">
        <f>SUM(F2:F4)</f>
        <v>167.62</v>
      </c>
    </row>
    <row r="6" spans="1:6">
      <c r="A6" s="399" t="s">
        <v>248</v>
      </c>
      <c r="B6" s="399"/>
      <c r="C6" s="399"/>
      <c r="D6" s="399"/>
      <c r="E6" s="399"/>
      <c r="F6" s="76">
        <f>TRUNC(F5/12,2)</f>
        <v>13.96</v>
      </c>
    </row>
  </sheetData>
  <sheetProtection algorithmName="SHA-512" hashValue="iouFNmw6llpO+EDVUKupjPXNoZY4P2sSlAUH4/OX7kqmkHrOABYG1nWPYD+gMlvUm3rC7z/6cQ/7Of8aToIy7A==" saltValue="7dhD8uF9Hx80lpQEPhcaQ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tabSelected="1" view="pageBreakPreview" topLeftCell="A79" zoomScale="120" zoomScaleNormal="160" zoomScaleSheetLayoutView="120" workbookViewId="0">
      <selection activeCell="F25" sqref="F25"/>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90" t="s">
        <v>156</v>
      </c>
      <c r="D8" s="391"/>
      <c r="E8" s="391"/>
      <c r="F8" s="392"/>
    </row>
    <row r="9" spans="2:8" ht="18" customHeight="1">
      <c r="B9" s="80"/>
      <c r="C9" s="87"/>
      <c r="D9" s="88"/>
      <c r="E9" s="88"/>
      <c r="F9" s="89"/>
    </row>
    <row r="10" spans="2:8" s="77" customFormat="1">
      <c r="B10" s="90"/>
      <c r="C10" s="91" t="s">
        <v>5</v>
      </c>
      <c r="D10" s="92" t="s">
        <v>157</v>
      </c>
      <c r="E10" s="393"/>
      <c r="F10" s="394"/>
      <c r="H10" s="79"/>
    </row>
    <row r="11" spans="2:8" s="77" customFormat="1" ht="37.5" customHeight="1">
      <c r="B11" s="90"/>
      <c r="C11" s="91" t="s">
        <v>7</v>
      </c>
      <c r="D11" s="92" t="s">
        <v>158</v>
      </c>
      <c r="E11" s="395" t="s">
        <v>159</v>
      </c>
      <c r="F11" s="396"/>
      <c r="H11" s="79"/>
    </row>
    <row r="12" spans="2:8" s="77" customFormat="1">
      <c r="B12" s="90"/>
      <c r="C12" s="91" t="s">
        <v>10</v>
      </c>
      <c r="D12" s="92" t="s">
        <v>160</v>
      </c>
      <c r="E12" s="397"/>
      <c r="F12" s="398"/>
      <c r="H12" s="79"/>
    </row>
    <row r="13" spans="2:8" s="77" customFormat="1">
      <c r="B13" s="90"/>
      <c r="C13" s="91" t="s">
        <v>13</v>
      </c>
      <c r="D13" s="92" t="s">
        <v>161</v>
      </c>
      <c r="E13" s="382" t="s">
        <v>162</v>
      </c>
      <c r="F13" s="383"/>
      <c r="H13" s="79"/>
    </row>
    <row r="14" spans="2:8" s="77" customFormat="1">
      <c r="B14" s="90"/>
      <c r="C14" s="379" t="s">
        <v>163</v>
      </c>
      <c r="D14" s="380"/>
      <c r="E14" s="380"/>
      <c r="F14" s="381"/>
      <c r="H14" s="79"/>
    </row>
    <row r="15" spans="2:8" s="77" customFormat="1">
      <c r="B15" s="90"/>
      <c r="C15" s="91"/>
      <c r="D15" s="92" t="s">
        <v>164</v>
      </c>
      <c r="E15" s="382" t="s">
        <v>20</v>
      </c>
      <c r="F15" s="383"/>
      <c r="H15" s="79"/>
    </row>
    <row r="16" spans="2:8" s="77" customFormat="1">
      <c r="B16" s="90"/>
      <c r="C16" s="93"/>
      <c r="D16" s="384" t="s">
        <v>165</v>
      </c>
      <c r="E16" s="385"/>
      <c r="F16" s="386"/>
      <c r="H16" s="79"/>
    </row>
    <row r="17" spans="2:8" s="77" customFormat="1">
      <c r="B17" s="90"/>
      <c r="C17" s="387" t="s">
        <v>22</v>
      </c>
      <c r="D17" s="388"/>
      <c r="E17" s="388"/>
      <c r="F17" s="389"/>
      <c r="H17" s="79"/>
    </row>
    <row r="18" spans="2:8" s="77" customFormat="1">
      <c r="B18" s="90"/>
      <c r="C18" s="94">
        <v>1</v>
      </c>
      <c r="D18" s="95" t="s">
        <v>166</v>
      </c>
      <c r="E18" s="372" t="s">
        <v>167</v>
      </c>
      <c r="F18" s="373"/>
      <c r="H18" s="79"/>
    </row>
    <row r="19" spans="2:8" s="77" customFormat="1">
      <c r="B19" s="90"/>
      <c r="C19" s="94">
        <v>2</v>
      </c>
      <c r="D19" s="96" t="s">
        <v>168</v>
      </c>
      <c r="E19" s="368" t="s">
        <v>253</v>
      </c>
      <c r="F19" s="369"/>
      <c r="H19" s="79"/>
    </row>
    <row r="20" spans="2:8" s="77" customFormat="1">
      <c r="B20" s="90"/>
      <c r="C20" s="94">
        <v>3</v>
      </c>
      <c r="D20" s="95" t="s">
        <v>170</v>
      </c>
      <c r="E20" s="370">
        <v>1100.92</v>
      </c>
      <c r="F20" s="371"/>
      <c r="H20" s="79"/>
    </row>
    <row r="21" spans="2:8" s="77" customFormat="1">
      <c r="B21" s="90"/>
      <c r="C21" s="94">
        <v>4</v>
      </c>
      <c r="D21" s="95" t="s">
        <v>171</v>
      </c>
      <c r="E21" s="372" t="s">
        <v>254</v>
      </c>
      <c r="F21" s="373"/>
      <c r="H21" s="79"/>
    </row>
    <row r="22" spans="2:8">
      <c r="B22" s="80"/>
      <c r="C22" s="97">
        <v>5</v>
      </c>
      <c r="D22" s="98" t="s">
        <v>28</v>
      </c>
      <c r="E22" s="374"/>
      <c r="F22" s="375"/>
    </row>
    <row r="23" spans="2:8">
      <c r="B23" s="80"/>
      <c r="C23" s="376" t="s">
        <v>173</v>
      </c>
      <c r="D23" s="377"/>
      <c r="E23" s="377"/>
      <c r="F23" s="378"/>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8"/>
      <c r="D26" s="109" t="s">
        <v>77</v>
      </c>
      <c r="E26" s="110"/>
      <c r="F26" s="111">
        <f>TRUNC(SUM(F25:F25),2)</f>
        <v>1100.92</v>
      </c>
    </row>
    <row r="27" spans="2:8">
      <c r="B27" s="80"/>
      <c r="C27" s="362" t="s">
        <v>175</v>
      </c>
      <c r="D27" s="363"/>
      <c r="E27" s="363"/>
      <c r="F27" s="364"/>
    </row>
    <row r="28" spans="2:8">
      <c r="B28" s="80"/>
      <c r="C28" s="99" t="s">
        <v>176</v>
      </c>
      <c r="D28" s="112" t="s">
        <v>177</v>
      </c>
      <c r="E28" s="113"/>
      <c r="F28" s="102" t="s">
        <v>33</v>
      </c>
    </row>
    <row r="29" spans="2:8">
      <c r="B29" s="80"/>
      <c r="C29" s="94" t="s">
        <v>5</v>
      </c>
      <c r="D29" s="96" t="s">
        <v>178</v>
      </c>
      <c r="E29" s="114">
        <v>8.3299999999999999E-2</v>
      </c>
      <c r="F29" s="115">
        <f>TRUNC(($F$26*E29),2)</f>
        <v>91.7</v>
      </c>
    </row>
    <row r="30" spans="2:8">
      <c r="B30" s="80"/>
      <c r="C30" s="94" t="s">
        <v>7</v>
      </c>
      <c r="D30" s="116" t="s">
        <v>179</v>
      </c>
      <c r="E30" s="117">
        <v>0.121</v>
      </c>
      <c r="F30" s="115">
        <f>TRUNC(($F$26*E30),2)</f>
        <v>133.21</v>
      </c>
    </row>
    <row r="31" spans="2:8">
      <c r="B31" s="80"/>
      <c r="C31" s="108"/>
      <c r="D31" s="109" t="s">
        <v>77</v>
      </c>
      <c r="E31" s="118">
        <f>SUM(E29:E30)</f>
        <v>0.20430000000000001</v>
      </c>
      <c r="F31" s="119">
        <f>TRUNC(SUM(F29:F30),2)</f>
        <v>224.91</v>
      </c>
    </row>
    <row r="32" spans="2:8">
      <c r="B32" s="80"/>
      <c r="C32" s="94"/>
      <c r="D32" s="116"/>
      <c r="E32" s="120"/>
      <c r="F32" s="121"/>
    </row>
    <row r="33" spans="2:6" ht="25.5">
      <c r="B33" s="80"/>
      <c r="C33" s="122" t="s">
        <v>180</v>
      </c>
      <c r="D33" s="123" t="s">
        <v>181</v>
      </c>
      <c r="E33" s="124" t="s">
        <v>32</v>
      </c>
      <c r="F33" s="125" t="s">
        <v>33</v>
      </c>
    </row>
    <row r="34" spans="2:6">
      <c r="B34" s="80"/>
      <c r="C34" s="94" t="s">
        <v>5</v>
      </c>
      <c r="D34" s="103" t="s">
        <v>182</v>
      </c>
      <c r="E34" s="126">
        <v>0.2</v>
      </c>
      <c r="F34" s="127">
        <f t="shared" ref="F34:F41" si="0">TRUNC((($F$26+$F$31)*E34),2)</f>
        <v>265.16000000000003</v>
      </c>
    </row>
    <row r="35" spans="2:6">
      <c r="B35" s="80"/>
      <c r="C35" s="94" t="s">
        <v>7</v>
      </c>
      <c r="D35" s="103" t="s">
        <v>183</v>
      </c>
      <c r="E35" s="126">
        <v>2.5000000000000001E-2</v>
      </c>
      <c r="F35" s="127">
        <f t="shared" si="0"/>
        <v>33.14</v>
      </c>
    </row>
    <row r="36" spans="2:6">
      <c r="B36" s="80"/>
      <c r="C36" s="94" t="s">
        <v>10</v>
      </c>
      <c r="D36" s="103" t="s">
        <v>184</v>
      </c>
      <c r="E36" s="126">
        <f>'Planilha Almoxarife'!$E$36</f>
        <v>3.4099999999999998E-2</v>
      </c>
      <c r="F36" s="127">
        <f t="shared" si="0"/>
        <v>45.21</v>
      </c>
    </row>
    <row r="37" spans="2:6">
      <c r="B37" s="80"/>
      <c r="C37" s="94" t="s">
        <v>13</v>
      </c>
      <c r="D37" s="103" t="s">
        <v>185</v>
      </c>
      <c r="E37" s="126">
        <v>1.4999999999999999E-2</v>
      </c>
      <c r="F37" s="127">
        <f t="shared" si="0"/>
        <v>19.88</v>
      </c>
    </row>
    <row r="38" spans="2:6">
      <c r="B38" s="80"/>
      <c r="C38" s="94" t="s">
        <v>38</v>
      </c>
      <c r="D38" s="103" t="s">
        <v>186</v>
      </c>
      <c r="E38" s="126">
        <v>0.01</v>
      </c>
      <c r="F38" s="127">
        <f t="shared" si="0"/>
        <v>13.25</v>
      </c>
    </row>
    <row r="39" spans="2:6">
      <c r="B39" s="80"/>
      <c r="C39" s="94" t="s">
        <v>40</v>
      </c>
      <c r="D39" s="103" t="s">
        <v>187</v>
      </c>
      <c r="E39" s="126">
        <v>6.0000000000000001E-3</v>
      </c>
      <c r="F39" s="127">
        <f t="shared" si="0"/>
        <v>7.95</v>
      </c>
    </row>
    <row r="40" spans="2:6">
      <c r="B40" s="80"/>
      <c r="C40" s="94" t="s">
        <v>42</v>
      </c>
      <c r="D40" s="103" t="s">
        <v>188</v>
      </c>
      <c r="E40" s="126">
        <v>2E-3</v>
      </c>
      <c r="F40" s="127">
        <f t="shared" si="0"/>
        <v>2.65</v>
      </c>
    </row>
    <row r="41" spans="2:6">
      <c r="B41" s="80"/>
      <c r="C41" s="94" t="s">
        <v>44</v>
      </c>
      <c r="D41" s="103" t="s">
        <v>74</v>
      </c>
      <c r="E41" s="126">
        <v>0.08</v>
      </c>
      <c r="F41" s="127">
        <f t="shared" si="0"/>
        <v>106.06</v>
      </c>
    </row>
    <row r="42" spans="2:6">
      <c r="B42" s="80"/>
      <c r="C42" s="365" t="s">
        <v>77</v>
      </c>
      <c r="D42" s="358"/>
      <c r="E42" s="129">
        <f>SUM(E34:E41)</f>
        <v>0.37209999999999999</v>
      </c>
      <c r="F42" s="130">
        <f>TRUNC(SUM(F34:F41),2)</f>
        <v>493.3</v>
      </c>
    </row>
    <row r="43" spans="2:6" ht="11.1" customHeight="1">
      <c r="B43" s="80"/>
      <c r="C43" s="94"/>
      <c r="D43" s="103"/>
      <c r="E43" s="131"/>
      <c r="F43" s="121"/>
    </row>
    <row r="44" spans="2:6">
      <c r="B44" s="80"/>
      <c r="C44" s="122" t="s">
        <v>189</v>
      </c>
      <c r="D44" s="336" t="s">
        <v>48</v>
      </c>
      <c r="E44" s="322"/>
      <c r="F44" s="125" t="s">
        <v>33</v>
      </c>
    </row>
    <row r="45" spans="2:6" ht="16.5" customHeight="1">
      <c r="B45" s="80"/>
      <c r="C45" s="94" t="s">
        <v>5</v>
      </c>
      <c r="D45" s="132" t="s">
        <v>190</v>
      </c>
      <c r="E45" s="133" t="s">
        <v>191</v>
      </c>
      <c r="F45" s="134">
        <f>IF(E45="NÃO",0,TRUNC(((4*2)*21)-0.06*F25,2))</f>
        <v>0</v>
      </c>
    </row>
    <row r="46" spans="2:6" ht="17.25" customHeight="1">
      <c r="B46" s="80"/>
      <c r="C46" s="94" t="s">
        <v>7</v>
      </c>
      <c r="D46" s="135" t="s">
        <v>192</v>
      </c>
      <c r="E46" s="191">
        <v>13</v>
      </c>
      <c r="F46" s="136">
        <f>TRUNC(((E46)*21)*90%,2)</f>
        <v>245.7</v>
      </c>
    </row>
    <row r="47" spans="2:6" ht="17.25" customHeight="1">
      <c r="B47" s="80"/>
      <c r="C47" s="94" t="s">
        <v>10</v>
      </c>
      <c r="D47" s="366" t="s">
        <v>193</v>
      </c>
      <c r="E47" s="367"/>
      <c r="F47" s="192">
        <v>3.5</v>
      </c>
    </row>
    <row r="48" spans="2:6" ht="17.25" customHeight="1">
      <c r="B48" s="80"/>
      <c r="C48" s="94" t="s">
        <v>13</v>
      </c>
      <c r="D48" s="366" t="s">
        <v>194</v>
      </c>
      <c r="E48" s="367"/>
      <c r="F48" s="192">
        <v>15</v>
      </c>
    </row>
    <row r="49" spans="2:8">
      <c r="B49" s="80"/>
      <c r="C49" s="138"/>
      <c r="D49" s="357" t="s">
        <v>77</v>
      </c>
      <c r="E49" s="358"/>
      <c r="F49" s="119">
        <f>TRUNC(SUM(F45:F48),2)</f>
        <v>264.2</v>
      </c>
    </row>
    <row r="50" spans="2:8">
      <c r="B50" s="80"/>
      <c r="C50" s="354"/>
      <c r="D50" s="355"/>
      <c r="E50" s="352"/>
      <c r="F50" s="356"/>
    </row>
    <row r="51" spans="2:8" ht="32.25" customHeight="1">
      <c r="B51" s="80"/>
      <c r="C51" s="122">
        <v>2</v>
      </c>
      <c r="D51" s="139" t="s">
        <v>195</v>
      </c>
      <c r="E51" s="140" t="s">
        <v>32</v>
      </c>
      <c r="F51" s="125" t="s">
        <v>33</v>
      </c>
    </row>
    <row r="52" spans="2:8">
      <c r="B52" s="80"/>
      <c r="C52" s="94" t="s">
        <v>176</v>
      </c>
      <c r="D52" s="96" t="s">
        <v>177</v>
      </c>
      <c r="E52" s="114">
        <f>E31</f>
        <v>0.20430000000000001</v>
      </c>
      <c r="F52" s="121">
        <f>F31</f>
        <v>224.91</v>
      </c>
    </row>
    <row r="53" spans="2:8">
      <c r="B53" s="80"/>
      <c r="C53" s="94" t="s">
        <v>180</v>
      </c>
      <c r="D53" s="116" t="s">
        <v>196</v>
      </c>
      <c r="E53" s="117">
        <f>E42</f>
        <v>0.37209999999999999</v>
      </c>
      <c r="F53" s="121">
        <f>F42</f>
        <v>493.3</v>
      </c>
    </row>
    <row r="54" spans="2:8">
      <c r="B54" s="80"/>
      <c r="C54" s="94" t="s">
        <v>189</v>
      </c>
      <c r="D54" s="116" t="s">
        <v>48</v>
      </c>
      <c r="E54" s="141"/>
      <c r="F54" s="121">
        <f>F49</f>
        <v>264.2</v>
      </c>
    </row>
    <row r="55" spans="2:8">
      <c r="B55" s="80"/>
      <c r="C55" s="138"/>
      <c r="D55" s="128" t="s">
        <v>77</v>
      </c>
      <c r="E55" s="142"/>
      <c r="F55" s="119">
        <f>SUM(F52:F54)</f>
        <v>982.41</v>
      </c>
    </row>
    <row r="56" spans="2:8">
      <c r="B56" s="80"/>
      <c r="C56" s="359"/>
      <c r="D56" s="360"/>
      <c r="E56" s="360"/>
      <c r="F56" s="361"/>
    </row>
    <row r="57" spans="2:8">
      <c r="B57" s="80"/>
      <c r="C57" s="346" t="s">
        <v>197</v>
      </c>
      <c r="D57" s="347"/>
      <c r="E57" s="347"/>
      <c r="F57" s="348"/>
    </row>
    <row r="58" spans="2:8">
      <c r="B58" s="80"/>
      <c r="C58" s="99">
        <v>3</v>
      </c>
      <c r="D58" s="112" t="s">
        <v>198</v>
      </c>
      <c r="E58" s="143" t="s">
        <v>32</v>
      </c>
      <c r="F58" s="102" t="s">
        <v>33</v>
      </c>
    </row>
    <row r="59" spans="2:8" s="78" customFormat="1">
      <c r="B59" s="144"/>
      <c r="C59" s="145" t="s">
        <v>5</v>
      </c>
      <c r="D59" s="146" t="s">
        <v>90</v>
      </c>
      <c r="E59" s="147">
        <v>4.1999999999999997E-3</v>
      </c>
      <c r="F59" s="127">
        <f>TRUNC(((F26+F31+F41+F49)*E59),2)</f>
        <v>7.12</v>
      </c>
      <c r="G59" s="148"/>
      <c r="H59" s="149"/>
    </row>
    <row r="60" spans="2:8" s="78" customFormat="1">
      <c r="B60" s="144"/>
      <c r="C60" s="145" t="s">
        <v>7</v>
      </c>
      <c r="D60" s="146" t="s">
        <v>199</v>
      </c>
      <c r="E60" s="147">
        <v>0</v>
      </c>
      <c r="F60" s="127">
        <v>0</v>
      </c>
      <c r="G60" s="148"/>
      <c r="H60" s="149" t="s">
        <v>200</v>
      </c>
    </row>
    <row r="61" spans="2:8" s="78" customFormat="1">
      <c r="B61" s="144"/>
      <c r="C61" s="145" t="s">
        <v>10</v>
      </c>
      <c r="D61" s="146" t="s">
        <v>201</v>
      </c>
      <c r="E61" s="147">
        <v>0.04</v>
      </c>
      <c r="F61" s="127">
        <f>TRUNC((E61*F26),2)</f>
        <v>44.03</v>
      </c>
      <c r="G61" s="148"/>
      <c r="H61" s="149"/>
    </row>
    <row r="62" spans="2:8" s="78" customFormat="1">
      <c r="B62" s="144"/>
      <c r="C62" s="145" t="s">
        <v>13</v>
      </c>
      <c r="D62" s="146" t="s">
        <v>202</v>
      </c>
      <c r="E62" s="147">
        <v>1.8499999999999999E-2</v>
      </c>
      <c r="F62" s="127">
        <f>TRUNC(((F26+F55)*E62),2)</f>
        <v>38.54</v>
      </c>
      <c r="G62" s="148"/>
      <c r="H62" s="149"/>
    </row>
    <row r="63" spans="2:8" s="78" customFormat="1" ht="30" customHeight="1">
      <c r="B63" s="144"/>
      <c r="C63" s="145" t="s">
        <v>38</v>
      </c>
      <c r="D63" s="146" t="s">
        <v>203</v>
      </c>
      <c r="E63" s="147">
        <v>0</v>
      </c>
      <c r="F63" s="127">
        <v>0</v>
      </c>
      <c r="G63" s="148"/>
      <c r="H63" s="149" t="s">
        <v>200</v>
      </c>
    </row>
    <row r="64" spans="2:8" s="78" customFormat="1">
      <c r="B64" s="144"/>
      <c r="C64" s="145" t="s">
        <v>40</v>
      </c>
      <c r="D64" s="146" t="s">
        <v>204</v>
      </c>
      <c r="E64" s="147">
        <v>0</v>
      </c>
      <c r="F64" s="127">
        <f>TRUNC(($F$26*E64),2)</f>
        <v>0</v>
      </c>
      <c r="G64" s="148"/>
      <c r="H64" s="149"/>
    </row>
    <row r="65" spans="2:8">
      <c r="B65" s="80"/>
      <c r="C65" s="331" t="s">
        <v>77</v>
      </c>
      <c r="D65" s="332"/>
      <c r="E65" s="150">
        <f>SUM(E59:E64)</f>
        <v>6.2700000000000006E-2</v>
      </c>
      <c r="F65" s="130">
        <f>TRUNC(SUM(F59:F64),2)</f>
        <v>89.69</v>
      </c>
    </row>
    <row r="66" spans="2:8">
      <c r="B66" s="80"/>
      <c r="C66" s="351"/>
      <c r="D66" s="352"/>
      <c r="E66" s="352"/>
      <c r="F66" s="353"/>
    </row>
    <row r="67" spans="2:8">
      <c r="B67" s="80"/>
      <c r="C67" s="346" t="s">
        <v>205</v>
      </c>
      <c r="D67" s="347"/>
      <c r="E67" s="347"/>
      <c r="F67" s="348"/>
    </row>
    <row r="68" spans="2:8">
      <c r="B68" s="80"/>
      <c r="C68" s="99" t="s">
        <v>67</v>
      </c>
      <c r="D68" s="151" t="s">
        <v>206</v>
      </c>
      <c r="E68" s="143" t="s">
        <v>32</v>
      </c>
      <c r="F68" s="152" t="s">
        <v>33</v>
      </c>
    </row>
    <row r="69" spans="2:8">
      <c r="B69" s="80"/>
      <c r="C69" s="94" t="s">
        <v>5</v>
      </c>
      <c r="D69" s="96" t="s">
        <v>207</v>
      </c>
      <c r="E69" s="153">
        <v>0</v>
      </c>
      <c r="F69" s="154">
        <f t="shared" ref="F69:F74" si="1">TRUNC((($F$26+$F$55+$F$65)*E69),2)</f>
        <v>0</v>
      </c>
    </row>
    <row r="70" spans="2:8" ht="12.75" customHeight="1">
      <c r="B70" s="80"/>
      <c r="C70" s="94" t="s">
        <v>7</v>
      </c>
      <c r="D70" s="96" t="s">
        <v>206</v>
      </c>
      <c r="E70" s="147">
        <v>0</v>
      </c>
      <c r="F70" s="154">
        <f t="shared" si="1"/>
        <v>0</v>
      </c>
      <c r="H70" s="324" t="s">
        <v>208</v>
      </c>
    </row>
    <row r="71" spans="2:8">
      <c r="B71" s="80"/>
      <c r="C71" s="94" t="s">
        <v>10</v>
      </c>
      <c r="D71" s="96" t="s">
        <v>209</v>
      </c>
      <c r="E71" s="147">
        <v>0</v>
      </c>
      <c r="F71" s="154">
        <f t="shared" si="1"/>
        <v>0</v>
      </c>
      <c r="H71" s="324"/>
    </row>
    <row r="72" spans="2:8">
      <c r="B72" s="80"/>
      <c r="C72" s="94" t="s">
        <v>13</v>
      </c>
      <c r="D72" s="96" t="s">
        <v>210</v>
      </c>
      <c r="E72" s="147">
        <v>0</v>
      </c>
      <c r="F72" s="154">
        <f t="shared" si="1"/>
        <v>0</v>
      </c>
      <c r="H72" s="324"/>
    </row>
    <row r="73" spans="2:8">
      <c r="B73" s="80"/>
      <c r="C73" s="94" t="s">
        <v>38</v>
      </c>
      <c r="D73" s="96" t="s">
        <v>84</v>
      </c>
      <c r="E73" s="147">
        <v>0</v>
      </c>
      <c r="F73" s="154">
        <f t="shared" si="1"/>
        <v>0</v>
      </c>
      <c r="H73" s="324"/>
    </row>
    <row r="74" spans="2:8">
      <c r="B74" s="80"/>
      <c r="C74" s="94" t="s">
        <v>40</v>
      </c>
      <c r="D74" s="96" t="s">
        <v>55</v>
      </c>
      <c r="E74" s="147">
        <v>0</v>
      </c>
      <c r="F74" s="154">
        <f t="shared" si="1"/>
        <v>0</v>
      </c>
      <c r="H74" s="324"/>
    </row>
    <row r="75" spans="2:8" ht="16.5" customHeight="1">
      <c r="B75" s="80"/>
      <c r="C75" s="331" t="s">
        <v>77</v>
      </c>
      <c r="D75" s="337"/>
      <c r="E75" s="155">
        <f>SUM(E69:E74)</f>
        <v>0</v>
      </c>
      <c r="F75" s="130">
        <f>TRUNC(SUM(F69:F74),2)</f>
        <v>0</v>
      </c>
    </row>
    <row r="76" spans="2:8">
      <c r="B76" s="80"/>
      <c r="C76" s="354"/>
      <c r="D76" s="355"/>
      <c r="E76" s="355"/>
      <c r="F76" s="356"/>
    </row>
    <row r="77" spans="2:8">
      <c r="B77" s="80"/>
      <c r="C77" s="354"/>
      <c r="D77" s="355"/>
      <c r="E77" s="355"/>
      <c r="F77" s="356"/>
    </row>
    <row r="78" spans="2:8" ht="40.5" customHeight="1">
      <c r="B78" s="80"/>
      <c r="C78" s="122">
        <v>4</v>
      </c>
      <c r="D78" s="336" t="s">
        <v>211</v>
      </c>
      <c r="E78" s="322"/>
      <c r="F78" s="125" t="s">
        <v>33</v>
      </c>
    </row>
    <row r="79" spans="2:8">
      <c r="B79" s="80"/>
      <c r="C79" s="94" t="s">
        <v>67</v>
      </c>
      <c r="D79" s="96" t="s">
        <v>212</v>
      </c>
      <c r="E79" s="156"/>
      <c r="F79" s="121">
        <f>F75</f>
        <v>0</v>
      </c>
    </row>
    <row r="80" spans="2:8">
      <c r="B80" s="80"/>
      <c r="C80" s="157"/>
      <c r="D80" s="344" t="s">
        <v>77</v>
      </c>
      <c r="E80" s="345"/>
      <c r="F80" s="119">
        <f>TRUNC(SUM(F79:F79),2)</f>
        <v>0</v>
      </c>
    </row>
    <row r="81" spans="2:6">
      <c r="B81" s="80"/>
      <c r="C81" s="346" t="s">
        <v>213</v>
      </c>
      <c r="D81" s="347"/>
      <c r="E81" s="347"/>
      <c r="F81" s="348"/>
    </row>
    <row r="82" spans="2:6">
      <c r="B82" s="80"/>
      <c r="C82" s="99">
        <v>5</v>
      </c>
      <c r="D82" s="349" t="s">
        <v>58</v>
      </c>
      <c r="E82" s="350"/>
      <c r="F82" s="102" t="s">
        <v>33</v>
      </c>
    </row>
    <row r="83" spans="2:6">
      <c r="B83" s="80"/>
      <c r="C83" s="94" t="s">
        <v>5</v>
      </c>
      <c r="D83" s="326" t="s">
        <v>214</v>
      </c>
      <c r="E83" s="327"/>
      <c r="F83" s="158">
        <f>'Uniformes - Inspetor Alunos'!F6</f>
        <v>33.68</v>
      </c>
    </row>
    <row r="84" spans="2:6">
      <c r="B84" s="80"/>
      <c r="C84" s="94" t="s">
        <v>7</v>
      </c>
      <c r="D84" s="326" t="s">
        <v>215</v>
      </c>
      <c r="E84" s="327"/>
      <c r="F84" s="159" t="s">
        <v>255</v>
      </c>
    </row>
    <row r="85" spans="2:6">
      <c r="B85" s="80"/>
      <c r="C85" s="94" t="s">
        <v>10</v>
      </c>
      <c r="D85" s="326"/>
      <c r="E85" s="327"/>
      <c r="F85" s="121">
        <v>0</v>
      </c>
    </row>
    <row r="86" spans="2:6" ht="16.5" customHeight="1">
      <c r="B86" s="80"/>
      <c r="C86" s="331" t="s">
        <v>77</v>
      </c>
      <c r="D86" s="337"/>
      <c r="E86" s="332"/>
      <c r="F86" s="130">
        <f>TRUNC(SUM(F83:F85),2)</f>
        <v>33.68</v>
      </c>
    </row>
    <row r="87" spans="2:6">
      <c r="B87" s="80"/>
      <c r="C87" s="338"/>
      <c r="D87" s="339"/>
      <c r="E87" s="339"/>
      <c r="F87" s="340"/>
    </row>
    <row r="88" spans="2:6">
      <c r="B88" s="80"/>
      <c r="C88" s="341" t="s">
        <v>216</v>
      </c>
      <c r="D88" s="342"/>
      <c r="E88" s="342"/>
      <c r="F88" s="343"/>
    </row>
    <row r="89" spans="2:6">
      <c r="B89" s="80"/>
      <c r="C89" s="99">
        <v>6</v>
      </c>
      <c r="D89" s="160" t="s">
        <v>115</v>
      </c>
      <c r="E89" s="101" t="s">
        <v>32</v>
      </c>
      <c r="F89" s="102" t="s">
        <v>33</v>
      </c>
    </row>
    <row r="90" spans="2:6">
      <c r="B90" s="80"/>
      <c r="C90" s="94" t="s">
        <v>5</v>
      </c>
      <c r="D90" s="103" t="s">
        <v>217</v>
      </c>
      <c r="E90" s="161">
        <f>'Planilha Aux. Almoxarife'!E90</f>
        <v>5.0000000000000001E-3</v>
      </c>
      <c r="F90" s="162">
        <f>TRUNC((E90*F109),2)</f>
        <v>11.03</v>
      </c>
    </row>
    <row r="91" spans="2:6">
      <c r="B91" s="80"/>
      <c r="C91" s="94" t="s">
        <v>7</v>
      </c>
      <c r="D91" s="103" t="s">
        <v>126</v>
      </c>
      <c r="E91" s="161">
        <f>'Planilha Aux. Almoxarife'!E91</f>
        <v>5.0000000000000001E-3</v>
      </c>
      <c r="F91" s="162">
        <f>TRUNC((F109*E91),2)</f>
        <v>11.03</v>
      </c>
    </row>
    <row r="92" spans="2:6">
      <c r="B92" s="80"/>
      <c r="C92" s="94" t="s">
        <v>10</v>
      </c>
      <c r="D92" s="103" t="s">
        <v>117</v>
      </c>
      <c r="E92" s="163"/>
      <c r="F92" s="162"/>
    </row>
    <row r="93" spans="2:6">
      <c r="B93" s="80"/>
      <c r="C93" s="164"/>
      <c r="D93" s="123" t="s">
        <v>218</v>
      </c>
      <c r="E93" s="163"/>
      <c r="F93" s="165"/>
    </row>
    <row r="94" spans="2:6">
      <c r="B94" s="80"/>
      <c r="C94" s="164"/>
      <c r="D94" s="103" t="s">
        <v>219</v>
      </c>
      <c r="E94" s="161">
        <f>'Planilha Almoxarife'!E94</f>
        <v>3.3E-3</v>
      </c>
      <c r="F94" s="162">
        <f>TRUNC(((F90+F91+F109)/E101*E94),2)</f>
        <v>7.89</v>
      </c>
    </row>
    <row r="95" spans="2:6">
      <c r="B95" s="80"/>
      <c r="C95" s="164"/>
      <c r="D95" s="103" t="s">
        <v>220</v>
      </c>
      <c r="E95" s="161">
        <f>'Planilha Almoxarife'!E95</f>
        <v>1.5299999999999999E-2</v>
      </c>
      <c r="F95" s="162">
        <f>TRUNC(((F90+F91+F109)/E101*E95),2)</f>
        <v>36.61</v>
      </c>
    </row>
    <row r="96" spans="2:6">
      <c r="B96" s="80"/>
      <c r="C96" s="164"/>
      <c r="D96" s="123" t="s">
        <v>221</v>
      </c>
      <c r="E96" s="163"/>
      <c r="F96" s="162"/>
    </row>
    <row r="97" spans="2:6">
      <c r="B97" s="80"/>
      <c r="C97" s="164"/>
      <c r="D97" s="103" t="s">
        <v>222</v>
      </c>
      <c r="E97" s="161">
        <v>0.05</v>
      </c>
      <c r="F97" s="162">
        <f>TRUNC((F90+F91+F109)/E101*E97,2)</f>
        <v>119.64</v>
      </c>
    </row>
    <row r="98" spans="2:6">
      <c r="B98" s="80"/>
      <c r="C98" s="164"/>
      <c r="D98" s="123" t="s">
        <v>223</v>
      </c>
      <c r="E98" s="163"/>
      <c r="F98" s="165"/>
    </row>
    <row r="99" spans="2:6">
      <c r="B99" s="80"/>
      <c r="C99" s="164"/>
      <c r="D99" s="166"/>
      <c r="E99" s="161"/>
      <c r="F99" s="162">
        <f>TRUNC((F90+F91+F109)/E101*E99,2)</f>
        <v>0</v>
      </c>
    </row>
    <row r="100" spans="2:6">
      <c r="B100" s="80"/>
      <c r="C100" s="331" t="s">
        <v>77</v>
      </c>
      <c r="D100" s="332"/>
      <c r="E100" s="167">
        <f>SUM(E90:E98)</f>
        <v>7.8600000000000003E-2</v>
      </c>
      <c r="F100" s="168">
        <f>SUM(F90:F99)</f>
        <v>186.2</v>
      </c>
    </row>
    <row r="101" spans="2:6">
      <c r="B101" s="80"/>
      <c r="C101" s="169">
        <f>SUM(E94:E99)</f>
        <v>6.8599999999999994E-2</v>
      </c>
      <c r="D101" s="170" t="s">
        <v>224</v>
      </c>
      <c r="E101" s="171">
        <f>1-C101/1</f>
        <v>0.93140000000000001</v>
      </c>
      <c r="F101" s="172"/>
    </row>
    <row r="102" spans="2:6">
      <c r="B102" s="80"/>
      <c r="C102" s="333" t="s">
        <v>225</v>
      </c>
      <c r="D102" s="334"/>
      <c r="E102" s="334"/>
      <c r="F102" s="335"/>
    </row>
    <row r="103" spans="2:6" ht="30" customHeight="1">
      <c r="B103" s="80"/>
      <c r="C103" s="173"/>
      <c r="D103" s="336" t="s">
        <v>226</v>
      </c>
      <c r="E103" s="322"/>
      <c r="F103" s="125" t="s">
        <v>33</v>
      </c>
    </row>
    <row r="104" spans="2:6">
      <c r="B104" s="80"/>
      <c r="C104" s="94" t="s">
        <v>5</v>
      </c>
      <c r="D104" s="325" t="s">
        <v>227</v>
      </c>
      <c r="E104" s="325"/>
      <c r="F104" s="121">
        <f>F26</f>
        <v>1100.92</v>
      </c>
    </row>
    <row r="105" spans="2:6">
      <c r="B105" s="80"/>
      <c r="C105" s="94" t="s">
        <v>7</v>
      </c>
      <c r="D105" s="325" t="s">
        <v>228</v>
      </c>
      <c r="E105" s="325"/>
      <c r="F105" s="121">
        <f>F55</f>
        <v>982.41</v>
      </c>
    </row>
    <row r="106" spans="2:6">
      <c r="B106" s="80"/>
      <c r="C106" s="94" t="s">
        <v>10</v>
      </c>
      <c r="D106" s="325" t="s">
        <v>229</v>
      </c>
      <c r="E106" s="325"/>
      <c r="F106" s="121">
        <f>F65</f>
        <v>89.69</v>
      </c>
    </row>
    <row r="107" spans="2:6">
      <c r="B107" s="80"/>
      <c r="C107" s="94" t="s">
        <v>13</v>
      </c>
      <c r="D107" s="326" t="s">
        <v>230</v>
      </c>
      <c r="E107" s="327"/>
      <c r="F107" s="121">
        <f>F80</f>
        <v>0</v>
      </c>
    </row>
    <row r="108" spans="2:6">
      <c r="B108" s="80"/>
      <c r="C108" s="94" t="s">
        <v>38</v>
      </c>
      <c r="D108" s="325" t="s">
        <v>231</v>
      </c>
      <c r="E108" s="325"/>
      <c r="F108" s="121">
        <f>F86</f>
        <v>33.68</v>
      </c>
    </row>
    <row r="109" spans="2:6">
      <c r="B109" s="80"/>
      <c r="C109" s="328" t="s">
        <v>232</v>
      </c>
      <c r="D109" s="329"/>
      <c r="E109" s="330"/>
      <c r="F109" s="174">
        <f>TRUNC(SUM(F104:F108),2)</f>
        <v>2206.6999999999998</v>
      </c>
    </row>
    <row r="110" spans="2:6">
      <c r="B110" s="80"/>
      <c r="C110" s="94" t="s">
        <v>40</v>
      </c>
      <c r="D110" s="326" t="s">
        <v>233</v>
      </c>
      <c r="E110" s="327"/>
      <c r="F110" s="175">
        <f>F100</f>
        <v>186.2</v>
      </c>
    </row>
    <row r="111" spans="2:6">
      <c r="B111" s="80"/>
      <c r="C111" s="320" t="s">
        <v>234</v>
      </c>
      <c r="D111" s="321"/>
      <c r="E111" s="322"/>
      <c r="F111" s="176">
        <f>SUM(F109:F110)</f>
        <v>2392.9</v>
      </c>
    </row>
    <row r="112" spans="2:6">
      <c r="B112" s="80"/>
      <c r="C112" s="177"/>
      <c r="D112" s="178"/>
      <c r="E112" s="178"/>
      <c r="F112" s="179"/>
    </row>
    <row r="113" spans="3:6">
      <c r="C113" s="323"/>
      <c r="D113" s="323"/>
      <c r="E113" s="323"/>
      <c r="F113" s="323"/>
    </row>
    <row r="128" spans="3:6">
      <c r="C128" s="79" t="s">
        <v>235</v>
      </c>
    </row>
    <row r="129" spans="3:3">
      <c r="C129" s="79" t="s">
        <v>191</v>
      </c>
    </row>
  </sheetData>
  <sheetProtection algorithmName="SHA-512" hashValue="7UQJtzb4moxfuV5wfWYA/3ImThktTobdXgFyeA+jYVj8WN5WRr7bR/pBxVpI/U6mq1Crb0vnnySggMqnuxOFQA==" saltValue="jesX8SLLNp0lZxLGzqHjKg=="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35</vt:i4>
      </vt:variant>
      <vt:variant>
        <vt:lpstr>Intervalos nomeados</vt:lpstr>
      </vt:variant>
      <vt:variant>
        <vt:i4>14</vt:i4>
      </vt:variant>
    </vt:vector>
  </HeadingPairs>
  <TitlesOfParts>
    <vt:vector size="49"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Aux. Serv. Oper.</vt:lpstr>
      <vt:lpstr>Uniformes - Aux. Serv. Oper.</vt:lpstr>
      <vt:lpstr>Equipamentos - Aux. Serv. Oper.</vt:lpstr>
      <vt:lpstr>Planilha Aux. Manut. Pre.</vt:lpstr>
      <vt:lpstr>Uniformes - Aux. Manut. Pre.</vt:lpstr>
      <vt:lpstr>Equipamentos - Aux. Manut. Pre.</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PROPOSTA</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Manut. Pre.'!Area_de_impressao</vt:lpstr>
      <vt:lpstr>'Planilha Aux. Serv. Oper.'!Area_de_impressao</vt:lpstr>
      <vt:lpstr>'Planilha Contínuo'!Area_de_impressao</vt:lpstr>
      <vt:lpstr>'Planilha Inspetor Alunos'!Area_de_impressao</vt:lpstr>
      <vt:lpstr>'Planilha Motorista'!Area_de_impressao</vt:lpstr>
      <vt:lpstr>'Planilha Operador M. Copiad.'!Area_de_impressao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2021-03-16T13:02:00Z</cp:lastPrinted>
  <dcterms:created xsi:type="dcterms:W3CDTF">2010-12-08T20:31:00Z</dcterms:created>
  <dcterms:modified xsi:type="dcterms:W3CDTF">2021-07-14T18:16:29Z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