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126"/>
  <workbookPr/>
  <mc:AlternateContent xmlns:mc="http://schemas.openxmlformats.org/markup-compatibility/2006">
    <mc:Choice Requires="x15">
      <x15ac:absPath xmlns:x15ac="http://schemas.microsoft.com/office/spreadsheetml/2010/11/ac" url="\\172.19.0.24\dlc\94 PREGÕES\2021\SISTEMA DE REGISTRO DE PREÇOS\PREGÃO SRP XX2021_APOIO ADMINISTRATIVO\"/>
    </mc:Choice>
  </mc:AlternateContent>
  <xr:revisionPtr revIDLastSave="0" documentId="13_ncr:1_{CDCBCBAD-47F1-468A-8175-13AE699978F7}" xr6:coauthVersionLast="40" xr6:coauthVersionMax="40" xr10:uidLastSave="{00000000-0000-0000-0000-000000000000}"/>
  <bookViews>
    <workbookView xWindow="0" yWindow="0" windowWidth="28695" windowHeight="13050" tabRatio="805" firstSheet="2" activeTab="2" xr2:uid="{00000000-000D-0000-FFFF-FFFF00000000}"/>
  </bookViews>
  <sheets>
    <sheet name="Carregador de material" sheetId="12" state="hidden" r:id="rId1"/>
    <sheet name="ORIENTAÇÕES" sheetId="50" state="hidden" r:id="rId2"/>
    <sheet name="Planilha Motorista" sheetId="75" r:id="rId3"/>
    <sheet name="Uniformes - Motorista" sheetId="76" r:id="rId4"/>
    <sheet name="Equipamentos - Motorista" sheetId="77" r:id="rId5"/>
    <sheet name="Servente de limpeza" sheetId="36" state="hidden" r:id="rId6"/>
    <sheet name="Jauzeiro" sheetId="38" state="hidden" r:id="rId7"/>
  </sheets>
  <definedNames>
    <definedName name="____xlnm.Print_Area_1" localSheetId="4">!#REF!</definedName>
    <definedName name="____xlnm.Print_Area_1" localSheetId="2">!#REF!</definedName>
    <definedName name="____xlnm.Print_Area_1" localSheetId="3">!#REF!</definedName>
    <definedName name="____xlnm.Print_Area_1">!#REF!</definedName>
    <definedName name="____xlnm.Print_Area_2">!#REF!</definedName>
    <definedName name="____xlnm.Print_Area_3">!#REF!</definedName>
    <definedName name="___xlnm.Print_Area_1">!#REF!</definedName>
    <definedName name="___xlnm.Print_Area_2">!#REF!</definedName>
    <definedName name="___xlnm.Print_Area_3">!#REF!</definedName>
    <definedName name="__xlnm.Print_Area_1">!#REF!</definedName>
    <definedName name="__xlnm.Print_Area_2">!#REF!</definedName>
    <definedName name="__xlnm.Print_Area_3">!#REF!</definedName>
    <definedName name="_xlnm.Print_Area" localSheetId="0">'Carregador de material'!$A$1:$I$146</definedName>
    <definedName name="_xlnm.Print_Area" localSheetId="1">ORIENTAÇÕES!$A$1:$B$16</definedName>
    <definedName name="_xlnm.Print_Area" localSheetId="2">'Planilha Motorista'!$A$1:$G$112</definedName>
    <definedName name="_xlnm.Print_Area" localSheetId="5">'Servente de limpeza'!$A$1:$G$154</definedName>
    <definedName name="Excel_BuiltIn_Print_Area_1">#N/A</definedName>
    <definedName name="Excel_BuiltIn_Print_Area_1_2">#N/A</definedName>
    <definedName name="Excel_BuiltIn_Print_Area_2">#N/A</definedName>
    <definedName name="Excel_BuiltIn_Print_Area_2_2">#N/A</definedName>
    <definedName name="Teste">#N/A</definedName>
    <definedName name="UN" localSheetId="4">#REF!</definedName>
    <definedName name="UN" localSheetId="1">#REF!</definedName>
    <definedName name="UN" localSheetId="2">#REF!</definedName>
    <definedName name="UN" localSheetId="3">#REF!</definedName>
    <definedName name="UN">#REF!</definedName>
  </definedNames>
  <calcPr calcId="191029" fullPrecision="0"/>
</workbook>
</file>

<file path=xl/calcChain.xml><?xml version="1.0" encoding="utf-8"?>
<calcChain xmlns="http://schemas.openxmlformats.org/spreadsheetml/2006/main">
  <c r="F46" i="75" l="1"/>
  <c r="F45" i="75"/>
  <c r="E126" i="38" l="1"/>
  <c r="E107" i="38"/>
  <c r="E84" i="38"/>
  <c r="E85" i="38" s="1"/>
  <c r="E78" i="38"/>
  <c r="E72" i="38"/>
  <c r="E79" i="38" s="1"/>
  <c r="E80" i="38" s="1"/>
  <c r="F57" i="38"/>
  <c r="F138" i="38" s="1"/>
  <c r="F53" i="38"/>
  <c r="F42" i="38"/>
  <c r="F41" i="38"/>
  <c r="F48" i="38" s="1"/>
  <c r="F137" i="38" s="1"/>
  <c r="G35" i="38"/>
  <c r="G29" i="38"/>
  <c r="G36" i="38" s="1"/>
  <c r="F136" i="38" s="1"/>
  <c r="F140" i="38" s="1"/>
  <c r="E126" i="36"/>
  <c r="E107" i="36"/>
  <c r="E108" i="36" s="1"/>
  <c r="E109" i="36" s="1"/>
  <c r="E78" i="36"/>
  <c r="E72" i="36"/>
  <c r="E84" i="36" s="1"/>
  <c r="E85" i="36" s="1"/>
  <c r="F53" i="36"/>
  <c r="F57" i="36" s="1"/>
  <c r="F138" i="36" s="1"/>
  <c r="F42" i="36"/>
  <c r="G35" i="36"/>
  <c r="G36" i="36" s="1"/>
  <c r="G29" i="36"/>
  <c r="F2" i="77"/>
  <c r="F3" i="77" s="1"/>
  <c r="F4" i="77" s="1"/>
  <c r="F84" i="75" s="1"/>
  <c r="F4" i="76"/>
  <c r="F3" i="76"/>
  <c r="F2" i="76"/>
  <c r="C101" i="75"/>
  <c r="E101" i="75" s="1"/>
  <c r="E100" i="75"/>
  <c r="E75" i="75"/>
  <c r="E65" i="75"/>
  <c r="E53" i="75"/>
  <c r="E42" i="75"/>
  <c r="E31" i="75"/>
  <c r="E52" i="75" s="1"/>
  <c r="F25" i="75"/>
  <c r="F26" i="75" s="1"/>
  <c r="E126" i="12"/>
  <c r="E108" i="12"/>
  <c r="E109" i="12" s="1"/>
  <c r="E107" i="12"/>
  <c r="E94" i="12"/>
  <c r="E96" i="12" s="1"/>
  <c r="E84" i="12"/>
  <c r="E85" i="12" s="1"/>
  <c r="E78" i="12"/>
  <c r="E72" i="12"/>
  <c r="E79" i="12" s="1"/>
  <c r="F53" i="12"/>
  <c r="F57" i="12" s="1"/>
  <c r="F138" i="12" s="1"/>
  <c r="F42" i="12"/>
  <c r="G36" i="12"/>
  <c r="F136" i="12" s="1"/>
  <c r="G35" i="12"/>
  <c r="G29" i="12"/>
  <c r="F49" i="75" l="1"/>
  <c r="F54" i="75" s="1"/>
  <c r="E79" i="36"/>
  <c r="E94" i="36"/>
  <c r="E94" i="38"/>
  <c r="E96" i="38" s="1"/>
  <c r="F5" i="76"/>
  <c r="F6" i="76" s="1"/>
  <c r="F83" i="75" s="1"/>
  <c r="F86" i="75" s="1"/>
  <c r="F108" i="75" s="1"/>
  <c r="E80" i="36"/>
  <c r="F104" i="75"/>
  <c r="F64" i="75"/>
  <c r="F30" i="75"/>
  <c r="F61" i="75"/>
  <c r="F29" i="75"/>
  <c r="F142" i="38"/>
  <c r="F143" i="38" s="1"/>
  <c r="E80" i="12"/>
  <c r="F105" i="36"/>
  <c r="F67" i="36"/>
  <c r="F41" i="36"/>
  <c r="F48" i="36" s="1"/>
  <c r="F137" i="36" s="1"/>
  <c r="F104" i="36"/>
  <c r="F77" i="36"/>
  <c r="F78" i="36" s="1"/>
  <c r="F66" i="36"/>
  <c r="F136" i="36"/>
  <c r="F103" i="36"/>
  <c r="F93" i="36"/>
  <c r="F83" i="36"/>
  <c r="F65" i="36"/>
  <c r="F102" i="36"/>
  <c r="F92" i="36"/>
  <c r="F64" i="36"/>
  <c r="F101" i="36"/>
  <c r="F71" i="36"/>
  <c r="F90" i="36"/>
  <c r="F70" i="36"/>
  <c r="F69" i="36"/>
  <c r="F106" i="36"/>
  <c r="F95" i="36"/>
  <c r="F68" i="36"/>
  <c r="F94" i="36"/>
  <c r="F66" i="12"/>
  <c r="F104" i="12"/>
  <c r="F41" i="12"/>
  <c r="F48" i="12" s="1"/>
  <c r="F137" i="12" s="1"/>
  <c r="F140" i="12" s="1"/>
  <c r="F94" i="12"/>
  <c r="F106" i="12"/>
  <c r="F66" i="38"/>
  <c r="F77" i="38"/>
  <c r="F78" i="38" s="1"/>
  <c r="F104" i="38"/>
  <c r="F69" i="12"/>
  <c r="E96" i="36"/>
  <c r="F67" i="38"/>
  <c r="F105" i="38"/>
  <c r="F95" i="12"/>
  <c r="F70" i="12"/>
  <c r="F90" i="12"/>
  <c r="F68" i="38"/>
  <c r="F95" i="38"/>
  <c r="F106" i="38"/>
  <c r="F77" i="12"/>
  <c r="F78" i="12" s="1"/>
  <c r="F71" i="12"/>
  <c r="F101" i="12"/>
  <c r="F69" i="38"/>
  <c r="F64" i="12"/>
  <c r="F92" i="12"/>
  <c r="F102" i="12"/>
  <c r="F70" i="38"/>
  <c r="F90" i="38"/>
  <c r="F67" i="12"/>
  <c r="F105" i="12"/>
  <c r="F68" i="12"/>
  <c r="F65" i="12"/>
  <c r="F83" i="12"/>
  <c r="F93" i="12"/>
  <c r="F103" i="12"/>
  <c r="F71" i="38"/>
  <c r="F101" i="38"/>
  <c r="E108" i="38"/>
  <c r="E109" i="38" s="1"/>
  <c r="F64" i="38"/>
  <c r="F92" i="38"/>
  <c r="F102" i="38"/>
  <c r="F65" i="38"/>
  <c r="F83" i="38"/>
  <c r="F93" i="38"/>
  <c r="F103" i="38"/>
  <c r="F31" i="75" l="1"/>
  <c r="F52" i="75" s="1"/>
  <c r="F37" i="75"/>
  <c r="F94" i="38"/>
  <c r="F142" i="12"/>
  <c r="F143" i="12" s="1"/>
  <c r="F91" i="38"/>
  <c r="F96" i="38" s="1"/>
  <c r="F117" i="38" s="1"/>
  <c r="F91" i="12"/>
  <c r="F96" i="12"/>
  <c r="F117" i="12" s="1"/>
  <c r="F79" i="12"/>
  <c r="F80" i="12" s="1"/>
  <c r="F115" i="12" s="1"/>
  <c r="F80" i="36"/>
  <c r="F115" i="36" s="1"/>
  <c r="F79" i="36"/>
  <c r="F72" i="38"/>
  <c r="F114" i="38" s="1"/>
  <c r="F84" i="12"/>
  <c r="F85" i="12"/>
  <c r="F116" i="12" s="1"/>
  <c r="F91" i="36"/>
  <c r="F96" i="36" s="1"/>
  <c r="F117" i="36" s="1"/>
  <c r="F38" i="75"/>
  <c r="F40" i="75"/>
  <c r="F79" i="38"/>
  <c r="F80" i="38" s="1"/>
  <c r="F115" i="38" s="1"/>
  <c r="F84" i="36"/>
  <c r="F85" i="36" s="1"/>
  <c r="F116" i="36" s="1"/>
  <c r="F41" i="75"/>
  <c r="F59" i="75" s="1"/>
  <c r="F72" i="12"/>
  <c r="F114" i="12" s="1"/>
  <c r="F107" i="38"/>
  <c r="F84" i="38"/>
  <c r="F85" i="38" s="1"/>
  <c r="F116" i="38" s="1"/>
  <c r="F107" i="36"/>
  <c r="F39" i="75"/>
  <c r="F107" i="12"/>
  <c r="F72" i="36"/>
  <c r="F114" i="36" s="1"/>
  <c r="F140" i="36"/>
  <c r="F35" i="75" l="1"/>
  <c r="F34" i="75"/>
  <c r="F42" i="75" s="1"/>
  <c r="F53" i="75" s="1"/>
  <c r="F55" i="75" s="1"/>
  <c r="F36" i="75"/>
  <c r="F142" i="36"/>
  <c r="F143" i="36" s="1"/>
  <c r="F108" i="12"/>
  <c r="F109" i="12" s="1"/>
  <c r="F118" i="12" s="1"/>
  <c r="F120" i="12" s="1"/>
  <c r="F108" i="36"/>
  <c r="F109" i="36" s="1"/>
  <c r="F118" i="36" s="1"/>
  <c r="F120" i="36" s="1"/>
  <c r="F108" i="38"/>
  <c r="F109" i="38"/>
  <c r="F118" i="38" s="1"/>
  <c r="F120" i="38" s="1"/>
  <c r="F62" i="75" l="1"/>
  <c r="F65" i="75" s="1"/>
  <c r="F106" i="75" s="1"/>
  <c r="F105" i="75"/>
  <c r="F139" i="36"/>
  <c r="F125" i="36"/>
  <c r="F139" i="12"/>
  <c r="F125" i="12"/>
  <c r="F131" i="12" s="1"/>
  <c r="F139" i="38"/>
  <c r="F125" i="38"/>
  <c r="F131" i="38" s="1"/>
  <c r="G142" i="38" s="1"/>
  <c r="F71" i="75" l="1"/>
  <c r="F72" i="75"/>
  <c r="F69" i="75"/>
  <c r="F70" i="75"/>
  <c r="F73" i="75"/>
  <c r="F74" i="75"/>
  <c r="F129" i="38"/>
  <c r="F128" i="38"/>
  <c r="G142" i="12"/>
  <c r="F128" i="12"/>
  <c r="F127" i="12"/>
  <c r="F126" i="12" s="1"/>
  <c r="F132" i="12" s="1"/>
  <c r="F141" i="12" s="1"/>
  <c r="F127" i="38"/>
  <c r="F126" i="38" s="1"/>
  <c r="F132" i="38" s="1"/>
  <c r="F141" i="38" s="1"/>
  <c r="F129" i="12"/>
  <c r="F131" i="36"/>
  <c r="F127" i="36" s="1"/>
  <c r="F126" i="36" s="1"/>
  <c r="F132" i="36" s="1"/>
  <c r="F141" i="36" s="1"/>
  <c r="F75" i="75" l="1"/>
  <c r="F79" i="75" s="1"/>
  <c r="F80" i="75" s="1"/>
  <c r="F107" i="75" s="1"/>
  <c r="F109" i="75" s="1"/>
  <c r="F91" i="75" s="1"/>
  <c r="G142" i="36"/>
  <c r="F129" i="36"/>
  <c r="F128" i="36"/>
  <c r="F90" i="75" l="1"/>
  <c r="F95" i="75" s="1"/>
  <c r="F97" i="75"/>
  <c r="F99" i="75"/>
  <c r="F94" i="75"/>
  <c r="F100" i="75" l="1"/>
  <c r="F110" i="75" s="1"/>
  <c r="F111" i="7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Julio Cesar Silveira Santos</author>
  </authors>
  <commentList>
    <comment ref="E101" authorId="0" shapeId="0" xr:uid="{00000000-0006-0000-0500-000001000000}">
      <text>
        <r>
          <rPr>
            <b/>
            <sz val="9"/>
            <rFont val="Tahoma"/>
            <charset val="134"/>
          </rPr>
          <t>Julio Cesar Silveira Santos:</t>
        </r>
        <r>
          <rPr>
            <sz val="9"/>
            <rFont val="Tahoma"/>
            <charset val="134"/>
          </rPr>
          <t xml:space="preserve">
Percentual embasado nas orientações da zênite.
</t>
        </r>
      </text>
    </comment>
  </commentList>
</comments>
</file>

<file path=xl/sharedStrings.xml><?xml version="1.0" encoding="utf-8"?>
<sst xmlns="http://schemas.openxmlformats.org/spreadsheetml/2006/main" count="885" uniqueCount="275">
  <si>
    <t>CATEGORIA PROFISSIONAL:  Carregador de material</t>
  </si>
  <si>
    <t>Nº Processo:</t>
  </si>
  <si>
    <t>Licitação Nº:</t>
  </si>
  <si>
    <t>Data/Hora:</t>
  </si>
  <si>
    <t>Discriminação dos Serviços</t>
  </si>
  <si>
    <t>A</t>
  </si>
  <si>
    <t>Data de Apresentação da Proposta (dia/mês/ano)</t>
  </si>
  <si>
    <t>B</t>
  </si>
  <si>
    <t>Município/UF</t>
  </si>
  <si>
    <t>DF</t>
  </si>
  <si>
    <t>C</t>
  </si>
  <si>
    <t>Ano Acordo, Convenção ou Sentença Normativa em Dissídio Coletivo - até 31dez14</t>
  </si>
  <si>
    <t>2014</t>
  </si>
  <si>
    <t>D</t>
  </si>
  <si>
    <r>
      <rPr>
        <sz val="10"/>
        <color indexed="8"/>
        <rFont val="Arial Narrow"/>
        <charset val="134"/>
      </rPr>
      <t>N</t>
    </r>
    <r>
      <rPr>
        <strike/>
        <sz val="10"/>
        <color indexed="8"/>
        <rFont val="Arial Narrow"/>
        <charset val="134"/>
      </rPr>
      <t>º</t>
    </r>
    <r>
      <rPr>
        <sz val="10"/>
        <color indexed="8"/>
        <rFont val="Arial Narrow"/>
        <charset val="134"/>
      </rPr>
      <t xml:space="preserve"> de meses de execução contratual</t>
    </r>
  </si>
  <si>
    <t>Identificação do Serviço</t>
  </si>
  <si>
    <t>Tipo de serviço</t>
  </si>
  <si>
    <t>Unid. de Medida</t>
  </si>
  <si>
    <t>Qtde Total a Contratar</t>
  </si>
  <si>
    <t>Carregador de material</t>
  </si>
  <si>
    <t>Posto</t>
  </si>
  <si>
    <t>Mão-de-obra vinculada à execução contratual</t>
  </si>
  <si>
    <t>Dados complementares para composição dos custos referente à mão-de-obra</t>
  </si>
  <si>
    <t>Tipo de Serviço</t>
  </si>
  <si>
    <t>Carregador</t>
  </si>
  <si>
    <t xml:space="preserve">Salário Normativo da Categoria Profissional </t>
  </si>
  <si>
    <t>Categoria profissional (vinculada à execução contratual)</t>
  </si>
  <si>
    <t>SINDISERVIÇOS/DF</t>
  </si>
  <si>
    <t>Data base da categoria (dia/mês/ano)</t>
  </si>
  <si>
    <t>01/jan/2014</t>
  </si>
  <si>
    <t>MÓDULO 1: COMPOSIÇÃO DA REMUNERAÇÃO</t>
  </si>
  <si>
    <t>Composição da Remuneração</t>
  </si>
  <si>
    <t>%</t>
  </si>
  <si>
    <t>Valor (R$)</t>
  </si>
  <si>
    <t>Salário Base</t>
  </si>
  <si>
    <t>Adicional Periculosidade (sobre salário base)</t>
  </si>
  <si>
    <t>Adicional Insalubridade (salário base ou mínimo)</t>
  </si>
  <si>
    <t>Adicional Noturno</t>
  </si>
  <si>
    <t>E</t>
  </si>
  <si>
    <t>Hota noturna adicional</t>
  </si>
  <si>
    <t>F</t>
  </si>
  <si>
    <t>Adicional de hora extra</t>
  </si>
  <si>
    <t>G</t>
  </si>
  <si>
    <t>Intervalo intrajornada</t>
  </si>
  <si>
    <t>H</t>
  </si>
  <si>
    <t>Outros - Gratificação</t>
  </si>
  <si>
    <t>(I) Total de Remuneração</t>
  </si>
  <si>
    <t>MÓDULO 2: BENEFÍCIOS MENSAIS E DIÁROS</t>
  </si>
  <si>
    <t>Benefícios Mensais e Diários</t>
  </si>
  <si>
    <t>Transporte</t>
  </si>
  <si>
    <t>Auxílio alimentação (CCT)</t>
  </si>
  <si>
    <t>Assistência médica e familiar (CCT) - Plano de saúde</t>
  </si>
  <si>
    <t>Auxílio creche</t>
  </si>
  <si>
    <t>Seguro de vida, invalidez e auxílio funeral</t>
  </si>
  <si>
    <t>Assistência Odontológica</t>
  </si>
  <si>
    <t>Outros (especificar)</t>
  </si>
  <si>
    <t>Total de Benefícios mensais e diários</t>
  </si>
  <si>
    <t>MÓDULO 3: INSUMOS DIVERSOS</t>
  </si>
  <si>
    <t>Insumos Diversos</t>
  </si>
  <si>
    <t>Uniforme</t>
  </si>
  <si>
    <t>Materiais</t>
  </si>
  <si>
    <t>Equipamentos</t>
  </si>
  <si>
    <t xml:space="preserve">Outros (especificar) </t>
  </si>
  <si>
    <t>Total de Insumos diversos</t>
  </si>
  <si>
    <t>MÓDULO 4: ENCARGOS SOCIAIS E TRABALHISTAS</t>
  </si>
  <si>
    <t>Submódulo 4.1 - Encargos previdenciários e FGTS</t>
  </si>
  <si>
    <t xml:space="preserve"> </t>
  </si>
  <si>
    <t>4.1</t>
  </si>
  <si>
    <t>Encargo previdenciário e FGTS</t>
  </si>
  <si>
    <t>INSS (cooperativa o percentual é de 15%)</t>
  </si>
  <si>
    <t>SESI ou SESC</t>
  </si>
  <si>
    <t>SENAI ou SENAC</t>
  </si>
  <si>
    <t xml:space="preserve">INCRA </t>
  </si>
  <si>
    <t>Salário educação</t>
  </si>
  <si>
    <t>FGTS</t>
  </si>
  <si>
    <r>
      <rPr>
        <sz val="9.5"/>
        <color indexed="8"/>
        <rFont val="Arial Narrow"/>
        <charset val="134"/>
      </rPr>
      <t>Seguro acidente do trabalho</t>
    </r>
    <r>
      <rPr>
        <sz val="9.5"/>
        <color indexed="10"/>
        <rFont val="Arial Narrow"/>
        <charset val="134"/>
      </rPr>
      <t xml:space="preserve"> (1, 2 ou 3% - art. 22, inciso II, Lei nº 8.212/91)</t>
    </r>
  </si>
  <si>
    <t xml:space="preserve">SEBRAE </t>
  </si>
  <si>
    <t>TOTAL</t>
  </si>
  <si>
    <t>Submódulo 4.2 - 13º Salário e Adicional Férias</t>
  </si>
  <si>
    <t>4.2</t>
  </si>
  <si>
    <t>13º Salário</t>
  </si>
  <si>
    <t>Subtotal</t>
  </si>
  <si>
    <t>Incidência do submódulo 4.1 sobre 13º Salário</t>
  </si>
  <si>
    <t>4.3</t>
  </si>
  <si>
    <t>Afastamento Maternidade</t>
  </si>
  <si>
    <t>Afastamento maternidade</t>
  </si>
  <si>
    <t>Incidência do submódulo 4.1 sobre afastamento maternidade</t>
  </si>
  <si>
    <t>Submódulo 4.4 - Provisão para Rescisão</t>
  </si>
  <si>
    <t>4.4</t>
  </si>
  <si>
    <t>Provisão para rescisão</t>
  </si>
  <si>
    <t>Aviso prévio indenizado</t>
  </si>
  <si>
    <t>Incidência do FGTS sobre Aviso prévio indenizado</t>
  </si>
  <si>
    <t>Multa do FGTS e contribuições sociais sobre o Aviso Prévio Indenizado</t>
  </si>
  <si>
    <t>Aviso prévio trabalhado</t>
  </si>
  <si>
    <t>Incidência do submódulo 4.1 sobre Aviso prévio trabalhado</t>
  </si>
  <si>
    <t>Multa do FGTS e contribuições sociais sobre o aviso prévio trabalhado</t>
  </si>
  <si>
    <t>Submódulo 4.5 - Custo de Reposição do Profissional Ausente</t>
  </si>
  <si>
    <t>4.5</t>
  </si>
  <si>
    <t>Composição do Custo de Reposição do Profissional Ausente</t>
  </si>
  <si>
    <t>Férias e terço constitucional de férias (IN/SLTI/MPOG nº 02/2008 atualizada)</t>
  </si>
  <si>
    <t>Ausência por doença</t>
  </si>
  <si>
    <t xml:space="preserve">Licença paternidade </t>
  </si>
  <si>
    <t>Ausências legais</t>
  </si>
  <si>
    <t>Ausência por acidente do trabalho</t>
  </si>
  <si>
    <r>
      <rPr>
        <sz val="10"/>
        <color indexed="8"/>
        <rFont val="Arial Narrow"/>
        <charset val="134"/>
      </rPr>
      <t xml:space="preserve">Outros - </t>
    </r>
    <r>
      <rPr>
        <sz val="10"/>
        <color indexed="10"/>
        <rFont val="Arial Narrow"/>
        <charset val="134"/>
      </rPr>
      <t>(especificar)</t>
    </r>
  </si>
  <si>
    <t>Incidência do submódulo 4.1 sobre o Custo de reposição</t>
  </si>
  <si>
    <t>Quadro - resumo – Módulo 4 - Encargos sociais e trabalhistas</t>
  </si>
  <si>
    <t>Módulo 4 - Encargos sociais e trabalhistas</t>
  </si>
  <si>
    <r>
      <rPr>
        <sz val="10"/>
        <color indexed="8"/>
        <rFont val="Arial Narrow"/>
        <charset val="134"/>
      </rPr>
      <t xml:space="preserve">Encargos previdenciários e FGTS </t>
    </r>
    <r>
      <rPr>
        <sz val="10"/>
        <color indexed="10"/>
        <rFont val="Arial Narrow"/>
        <charset val="134"/>
      </rPr>
      <t>e outras contribuições</t>
    </r>
  </si>
  <si>
    <t>13 º salário</t>
  </si>
  <si>
    <t>Afastamento maternidade/paternidade</t>
  </si>
  <si>
    <t>Custo de rescisão</t>
  </si>
  <si>
    <t>Custo de reposição do profissional ausente</t>
  </si>
  <si>
    <t>4.6</t>
  </si>
  <si>
    <t>MÓDULO 5 - CUSTOS INDIRETOS, TRIBUTOS E LUCRO</t>
  </si>
  <si>
    <t>Custos Indiretos, Tributos e Lucro</t>
  </si>
  <si>
    <t>Custos Indiretos (Despesas Operacionais/Administrativas)</t>
  </si>
  <si>
    <t>Tributos</t>
  </si>
  <si>
    <t>B.1</t>
  </si>
  <si>
    <t>COFINS</t>
  </si>
  <si>
    <t>B.2</t>
  </si>
  <si>
    <t>PIS</t>
  </si>
  <si>
    <t>B.3</t>
  </si>
  <si>
    <t>ISS</t>
  </si>
  <si>
    <t>B.4</t>
  </si>
  <si>
    <t>Outros tributos</t>
  </si>
  <si>
    <t>Lucro</t>
  </si>
  <si>
    <t>Mão-de-obra vinculada à execução contratual (valor por empregado)</t>
  </si>
  <si>
    <t>Módulo 1 – Composição da Remuneração</t>
  </si>
  <si>
    <t>Módulo 2 – Benefícios Mensais e Diários</t>
  </si>
  <si>
    <t>Módulo 3 – Insumos Diversos</t>
  </si>
  <si>
    <t>Módulo 4 – Encargos Sociais e Trabalhistas</t>
  </si>
  <si>
    <t>Módulo 5 – Custos indiretos, tributos e lucro</t>
  </si>
  <si>
    <t>Fator K</t>
  </si>
  <si>
    <t>Quadro de provisionamento, de acordo com o disposto no Anexo VII da IN/SLTI/MPOG  nº  02/2008, atualizada.</t>
  </si>
  <si>
    <t>Item</t>
  </si>
  <si>
    <t>Percentual (%)</t>
  </si>
  <si>
    <t xml:space="preserve">   13º (décimo terceiro) salário</t>
  </si>
  <si>
    <t xml:space="preserve">   Férias e um terço constitucional</t>
  </si>
  <si>
    <t xml:space="preserve">  Multa sobre FGTS e contribuição social sobre o aviso prévio indenizado e sobre o aviso prévio trabalhado</t>
  </si>
  <si>
    <r>
      <rPr>
        <sz val="10"/>
        <color theme="1"/>
        <rFont val="Times New Roman"/>
        <charset val="134"/>
      </rPr>
      <t xml:space="preserve">   Incidência do Submódulo 4.1 sobre férias, um terço constitucional de férias e 13º (décimo terceiro) salário </t>
    </r>
    <r>
      <rPr>
        <b/>
        <sz val="10"/>
        <color indexed="8"/>
        <rFont val="Times New Roman"/>
        <charset val="134"/>
      </rPr>
      <t>*</t>
    </r>
  </si>
  <si>
    <t>Total</t>
  </si>
  <si>
    <t>* Considerando as alíquotas de contribuição de 1% (um por cento), 2% (dois por cento) ou 3% (três por cento), referentes ao grau de risco de acidente do trabalho, previstas no art. 22, inciso II, da Lei  nº  8.212/1991.</t>
  </si>
  <si>
    <t>ORIENTAÇÕES</t>
  </si>
  <si>
    <t xml:space="preserve">PLANILHA DE COMPOSIÇÃO DE CUSTOS E FORMAÇÃO DE PREÇOS </t>
  </si>
  <si>
    <r>
      <rPr>
        <sz val="10"/>
        <color rgb="FF000000"/>
        <rFont val="Arial"/>
        <charset val="134"/>
      </rPr>
      <t xml:space="preserve">Tendo em vista as peculiaridades da contratação ora proposta, faz-se essencial os seguintes esclarecimentos referentes às planilhas estimativas de custos, os quais </t>
    </r>
    <r>
      <rPr>
        <b/>
        <sz val="10"/>
        <color indexed="8"/>
        <rFont val="Arial"/>
        <charset val="134"/>
      </rPr>
      <t xml:space="preserve">deverão ser observados pelas empresas licitantes </t>
    </r>
    <r>
      <rPr>
        <sz val="10"/>
        <color indexed="8"/>
        <rFont val="Arial"/>
        <charset val="134"/>
      </rPr>
      <t>quando da elaboração de suas propostas de preços:</t>
    </r>
  </si>
  <si>
    <t>1.    Para a elaboração das Planilhas de Custos e Formação de Preços das categorias profissionais vinculadas à execução do serviço, foi considerado o piso salarial estabelecido na convenção coletiva de trabalho do sindicato dos trabalhadores envolvidos na prestação dos serviços ora terceirizados, vigentes neste ano, no Estado em que os serviços serão prestados.</t>
  </si>
  <si>
    <t>2.    As licitantes deverão apresentar as Planilhas de Custos e Formação de Preços com base nas obrigações trabalhistas previstas em convenção coletiva de trabalho, ou outra norma coletiva mais benéfica, aplicável à categoria envolvida na contratação e à qual a licitante esteja obrigada. Para tanto, ressalto o previsto na Instrução Normativa SEGES/MP nº 5/2017:</t>
  </si>
  <si>
    <t>Art. 6º - A Administração não se vincula às disposições contidas em Acordos, Convenções ou Dissídios Coletivos de Trabalho que tratem de pagamento de participação dos trabalhadores nos lucros ou resultados da empresa contratada, de matéria não trabalhista, ou que estabeleçam direitos não previstos em lei, tais como valores ou índices obrigatórios de encargos sociais ou previdenciários, bem como de preços para os insumos relacionados ao exercício da atividade.</t>
  </si>
  <si>
    <r>
      <rPr>
        <sz val="9"/>
        <color rgb="FF000000"/>
        <rFont val="Arial"/>
        <charset val="134"/>
      </rPr>
      <t xml:space="preserve">Art. 57, § 1º - </t>
    </r>
    <r>
      <rPr>
        <i/>
        <sz val="9"/>
        <color indexed="8"/>
        <rFont val="Arial"/>
        <charset val="134"/>
      </rPr>
      <t>É vedada a inclusão, por ocasião da repactuação, de benefícios não previstos na proposta inicial, exceto quando se tornarem obrigatórios por força de instrumento legal, Acordo, Convenção ou Dissídio Coletivo de Trabalho, observado o disposto no art. 6º desta Instrução Normativa</t>
    </r>
    <r>
      <rPr>
        <i/>
        <sz val="9"/>
        <color indexed="30"/>
        <rFont val="Arial"/>
        <charset val="134"/>
      </rPr>
      <t>.</t>
    </r>
    <r>
      <rPr>
        <sz val="9"/>
        <color indexed="30"/>
        <rFont val="Arial"/>
        <charset val="134"/>
      </rPr>
      <t xml:space="preserve"> </t>
    </r>
  </si>
  <si>
    <t>3.    Caso a licitante utilize instrumento coletivo distinto do adotado no Termo de Referência, deverá indicar em sua proposta a convenção coletiva de trabalho ou a norma coletiva a que esteja obrigada.</t>
  </si>
  <si>
    <t>4.    As planilhas que compõem a proposta de preços deverão ser individualizadas por categoria e consolidadas para a proposta para contratação.</t>
  </si>
  <si>
    <t xml:space="preserve">5.    Quando a contração envolver mais de uma categoria profissional, com datas-base diferenciadas, a repactuação deverá ser dividida em tantas quanto forem os acordos, dissídios ou convenções coletivas das categorias envolvidas na contratação. </t>
  </si>
  <si>
    <t xml:space="preserve">6.   O custo dos equipamentos (quando houver) deverá ser apresentado na forma de depreciação, apurada de acordo com o prazo de vida útil estipulado para cada item. Após esse período, o seu valor deverá ser zerado na planilha de custo ou o equipamento deverá ser substituído por outro em pleno funcionamento e conservação. A Contratada deverá apresentar a metodologia utilizada para o cálculo da depreciação. </t>
  </si>
  <si>
    <t>7.   O orçamento dos custos dos serviços foi estimado levando-se em consideração empresas optantes pelo Lucro Presumido. Não obstante, a licitante deverá elaborar sua proposta e, por conseguinte, sua planilha de custos com base no regime de tributação ao qual estará submetido durante a execução do contrato.</t>
  </si>
  <si>
    <t>8.    Não serão aceitas propostas com valores superiores aos estimados.</t>
  </si>
  <si>
    <t>PLANILHA DE CUSTOS E FORMAÇÃO DE PREÇOS</t>
  </si>
  <si>
    <t>Data de apresentação da proposta (dia/mês/ano)</t>
  </si>
  <si>
    <t>Município/UF:</t>
  </si>
  <si>
    <t>Tobias Barreto</t>
  </si>
  <si>
    <t>Ano Acordo, Convenção ou Sentença Normativa em Dissídio</t>
  </si>
  <si>
    <t>Nº de meses de execursão contratual</t>
  </si>
  <si>
    <t>12 Meses</t>
  </si>
  <si>
    <t xml:space="preserve">                                                   IDENTIFICAÇÃO DOS SERVIÇOS </t>
  </si>
  <si>
    <t>Unidade de Medida</t>
  </si>
  <si>
    <t>Jornada de 44 horas semanais</t>
  </si>
  <si>
    <t>Tipo de serviço (mesmo serviço com características distintas)</t>
  </si>
  <si>
    <t>Apoio Administrativo</t>
  </si>
  <si>
    <t>Classificação Brasileira de Ocupações</t>
  </si>
  <si>
    <t>7825-10</t>
  </si>
  <si>
    <t>Salário Normativo da Categoria Profissional</t>
  </si>
  <si>
    <t>Categoria Profissional (vinculada à execução contratual)</t>
  </si>
  <si>
    <t>Motorista</t>
  </si>
  <si>
    <r>
      <rPr>
        <sz val="10"/>
        <color theme="1"/>
        <rFont val="宋体"/>
        <charset val="134"/>
      </rPr>
      <t> </t>
    </r>
    <r>
      <rPr>
        <b/>
        <sz val="10"/>
        <color indexed="8"/>
        <rFont val="宋体"/>
        <charset val="134"/>
      </rPr>
      <t>MÓDULO 1: COMPOSIÇÃO DA REMUNERAÇÃO</t>
    </r>
  </si>
  <si>
    <t xml:space="preserve">Salário Base                                                                         </t>
  </si>
  <si>
    <t>MÓDULO 2: ENCARGOS E BENEFÍCIOS ANUAIS, MENSAIS E DIÁRIOS</t>
  </si>
  <si>
    <t>2.1</t>
  </si>
  <si>
    <t>13º (décimo terceiro) Salário, Férias e Adicional de Férias</t>
  </si>
  <si>
    <t>13º (décimo terceiro) Salário</t>
  </si>
  <si>
    <t>Férias e Adicional de Férias</t>
  </si>
  <si>
    <t>2.2</t>
  </si>
  <si>
    <t> Encargos Previdenciários (GPS), Fundo de Garantia por Tempo de Serviço (FGTS) e outras contribuições.</t>
  </si>
  <si>
    <t xml:space="preserve">INSS </t>
  </si>
  <si>
    <t>Salário Educação</t>
  </si>
  <si>
    <t>SAT</t>
  </si>
  <si>
    <t>SESC ou SESI</t>
  </si>
  <si>
    <t>SENAI - SENAC</t>
  </si>
  <si>
    <t>SEBRAE</t>
  </si>
  <si>
    <t>INCRA</t>
  </si>
  <si>
    <t>2.3</t>
  </si>
  <si>
    <t>Vale transporte</t>
  </si>
  <si>
    <t>NÃO</t>
  </si>
  <si>
    <t>Auxílio alimentação                                                                          Valor do auxílio:</t>
  </si>
  <si>
    <t>Assistência Social Familiar</t>
  </si>
  <si>
    <t>Benefício ao Trabalhador</t>
  </si>
  <si>
    <t>Quadro Resumo do Módulo 2 - Encargos e Benefícios anuais, mensais e diários</t>
  </si>
  <si>
    <t>GPS, FGTS e outras contribuições</t>
  </si>
  <si>
    <t>MÓDULO 3 - PROVISÃO PARA RECISÃO</t>
  </si>
  <si>
    <t>Provisão Para Rescisão</t>
  </si>
  <si>
    <t>Incidência do FGTS sobre aviso prévio indenizado</t>
  </si>
  <si>
    <t>Na alínea A já há a incidência do FGTS, dessa forma esta alínea deverá ser zerada</t>
  </si>
  <si>
    <t>Multa do FGTS sobre o API e Multa do FGTS sobre o APT</t>
  </si>
  <si>
    <t xml:space="preserve">Aviso prévio trabalhado  </t>
  </si>
  <si>
    <t>Incidência dos encargos do submódulo 2.2 sobre aviso prévio trabalhado</t>
  </si>
  <si>
    <t>Multa do FGTS e contribuição social sobre o aviso prévio trabalhado</t>
  </si>
  <si>
    <t>MÓDULO 4 - CUSTO DA REPOSIÇÃO DO PROFISSIONAL AUSENTE</t>
  </si>
  <si>
    <t>Ausências Legais</t>
  </si>
  <si>
    <t>Férias</t>
  </si>
  <si>
    <t>O Módulo 4 deverá ser zerado, pois não será utilizado substituto para este cargo em nenhuma hipótese.</t>
  </si>
  <si>
    <t>Licença-Paternidade</t>
  </si>
  <si>
    <t>Ausência por acidente de trabalho</t>
  </si>
  <si>
    <t>Quadro Resumo do Módulo 4 - Custo de Reposição do Profissional Ausente</t>
  </si>
  <si>
    <t>Ausencias legais</t>
  </si>
  <si>
    <t>MÓDULO 5 - INSUMOS DIVERSOS</t>
  </si>
  <si>
    <t>Uniformes</t>
  </si>
  <si>
    <t>Materiais/Equipamentos</t>
  </si>
  <si>
    <r>
      <rPr>
        <sz val="10"/>
        <rFont val="Calibri"/>
        <charset val="134"/>
      </rPr>
      <t> </t>
    </r>
    <r>
      <rPr>
        <b/>
        <sz val="10"/>
        <rFont val="Calibri"/>
        <charset val="134"/>
      </rPr>
      <t>MÓDULO 6 - CUSTOS INDIRETOS, TRIBUTOS E LUCRO</t>
    </r>
  </si>
  <si>
    <t>Custos Indiretos</t>
  </si>
  <si>
    <t>C1. Tributos Federais</t>
  </si>
  <si>
    <t>C1.1. PIS</t>
  </si>
  <si>
    <t>C1.2. COFINS</t>
  </si>
  <si>
    <t>C.2. Tributos Estaduais</t>
  </si>
  <si>
    <t>C.2.1. ISS</t>
  </si>
  <si>
    <t>C.3. Tributos Municipais (especificar)</t>
  </si>
  <si>
    <t xml:space="preserve">FATOR K </t>
  </si>
  <si>
    <t>QUADRO-RESUMO DO CUSTO POR EMPREGADO</t>
  </si>
  <si>
    <t>Mão-de-obra Vinculada à Execução Contratual 
(valor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</si>
  <si>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</si>
  <si>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</si>
  <si>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</si>
  <si>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</si>
  <si>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</si>
  <si>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</si>
  <si>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</si>
  <si>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 xml:space="preserve"> VALOR TOTAL DO POSTO</t>
  </si>
  <si>
    <t>SIM</t>
  </si>
  <si>
    <t>ITEM</t>
  </si>
  <si>
    <t>DESCRIÇÃO</t>
  </si>
  <si>
    <t>QUANTIDADE</t>
  </si>
  <si>
    <t>UNID. MEDIDA</t>
  </si>
  <si>
    <t>VALOR UNIT. (R$)</t>
  </si>
  <si>
    <t>VALOR TOTAL (R$)</t>
  </si>
  <si>
    <t>Calça social, na cor usual da empresa, tamanho sob medida</t>
  </si>
  <si>
    <t>UNIDADE</t>
  </si>
  <si>
    <t>Camisa gola polo, manga curta com emblema da empresa, tamanho sob medida</t>
  </si>
  <si>
    <t>Sapato preto social</t>
  </si>
  <si>
    <t>PAR</t>
  </si>
  <si>
    <t>TOTAL ANUAL</t>
  </si>
  <si>
    <t>TOTAL MENSAL</t>
  </si>
  <si>
    <t>Protetor Solar, bloqueador UVA/UVB, 120g, FPS mínimo de 30</t>
  </si>
  <si>
    <t>CATEGORIA PROFISSIONAL:  Servente de limpeza</t>
  </si>
  <si>
    <t>Ano Acordo, Convenção ou Sentença Normativa em Dissídio Coletivo _ até 31dez14</t>
  </si>
  <si>
    <t>Limpeza, asseio e conservação</t>
  </si>
  <si>
    <t>M²</t>
  </si>
  <si>
    <t>11.992,75 - (14 profissionais)</t>
  </si>
  <si>
    <t>Limpeza e conservação</t>
  </si>
  <si>
    <t>Equipamentos (depreciação)</t>
  </si>
  <si>
    <r>
      <rPr>
        <sz val="9.5"/>
        <color rgb="FFFF0000"/>
        <rFont val="Arial Narrow"/>
        <charset val="134"/>
      </rPr>
      <t xml:space="preserve">Seguro acidente do trabalho </t>
    </r>
    <r>
      <rPr>
        <sz val="10"/>
        <color indexed="10"/>
        <rFont val="Arial Narrow"/>
        <charset val="134"/>
      </rPr>
      <t>(1, 2 ou 3% - art. 22, inciso II, Lei nº 8.212/91)</t>
    </r>
  </si>
  <si>
    <t>Férias e terço constitucional de férias (IN/SLTI/MPOG  nº 02/2008 atualizada)</t>
  </si>
  <si>
    <t xml:space="preserve">Licença maternidade/paternidade </t>
  </si>
  <si>
    <t>Incidência do submódulo 4.1 sobre o custo de reposição</t>
  </si>
  <si>
    <t>Afastamento maternidade/pqaternidade</t>
  </si>
  <si>
    <t>MÓDULO 5: CUSTOS INDIRETOS, TRIBUTOS E LUCRO</t>
  </si>
  <si>
    <t>Mão de obra vinculada à execução contratual (valor por empregado)</t>
  </si>
  <si>
    <t>CATEGORIA PROFISSIONAL:  Jauzeiro</t>
  </si>
  <si>
    <t>Limpeza, asseio e conservação - Esquadria externa - face externa / fachada do prédio (envidraçada, granito ou outro material)</t>
  </si>
  <si>
    <t>2.344,26 m² (01 profissional)</t>
  </si>
  <si>
    <t>Jauzeiro</t>
  </si>
  <si>
    <r>
      <rPr>
        <sz val="9"/>
        <color indexed="8"/>
        <rFont val="Arial Narrow"/>
        <charset val="134"/>
      </rPr>
      <t>Seguro acidente do trabalho</t>
    </r>
    <r>
      <rPr>
        <sz val="9"/>
        <color indexed="10"/>
        <rFont val="Arial Narrow"/>
        <charset val="134"/>
      </rPr>
      <t xml:space="preserve"> (1, 2 ou 3%) - art. 22, inciso II, Lei nº 8.212/91)</t>
    </r>
  </si>
  <si>
    <t>13º Salário e Adicional Férias</t>
  </si>
  <si>
    <t>Incidência do submódulo 4.1 sobre 13º e Férias</t>
  </si>
  <si>
    <r>
      <rPr>
        <b/>
        <sz val="10"/>
        <color indexed="8"/>
        <rFont val="Arial Narrow"/>
        <charset val="134"/>
      </rPr>
      <t>Afastamento Maternidade</t>
    </r>
    <r>
      <rPr>
        <b/>
        <strike/>
        <sz val="10"/>
        <color indexed="8"/>
        <rFont val="Arial Narrow"/>
        <charset val="134"/>
      </rPr>
      <t>/Paternidade</t>
    </r>
  </si>
  <si>
    <r>
      <rPr>
        <sz val="10"/>
        <color indexed="8"/>
        <rFont val="Arial Narrow"/>
        <charset val="134"/>
      </rPr>
      <t>Afastamento maternidade</t>
    </r>
    <r>
      <rPr>
        <strike/>
        <sz val="10"/>
        <color indexed="8"/>
        <rFont val="Arial Narrow"/>
        <charset val="134"/>
      </rPr>
      <t>/paternidade</t>
    </r>
  </si>
  <si>
    <r>
      <rPr>
        <sz val="10"/>
        <color indexed="8"/>
        <rFont val="Arial Narrow"/>
        <charset val="134"/>
      </rPr>
      <t>Incidência do submódulo 4.1 sobre afastamento maternidade</t>
    </r>
    <r>
      <rPr>
        <strike/>
        <sz val="10"/>
        <color indexed="8"/>
        <rFont val="Arial Narrow"/>
        <charset val="134"/>
      </rPr>
      <t xml:space="preserve"> / paternidade</t>
    </r>
  </si>
  <si>
    <t>CCT SE000097/2021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</si>
</sst>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R$&quot;\ * #,##0.00_-;\-&quot;R$&quot;\ * #,##0.00_-;_-&quot;R$&quot;\ * &quot;-&quot;??_-;_-@_-"/>
    <numFmt numFmtId="43" formatCode="_-* #,##0.00_-;\-* #,##0.00_-;_-* &quot;-&quot;??_-;_-@_-"/>
    <numFmt numFmtId="164" formatCode="_(* #,##0.00_);_(* \(#,##0.00\);_(* &quot;-&quot;??_);_(@_)"/>
    <numFmt numFmtId="165" formatCode="&quot; R$ &quot;#,##0.00\ ;&quot; R$ (&quot;#,##0.00\);&quot; R$ -&quot;#\ ;@\ "/>
    <numFmt numFmtId="166" formatCode="_(&quot;R$ &quot;* #,##0.00_);_(&quot;R$ &quot;* \(#,##0.00\);_(&quot;R$ &quot;* &quot;-&quot;??_);_(@_)"/>
    <numFmt numFmtId="167" formatCode="0.0000"/>
    <numFmt numFmtId="168" formatCode="0.0000%"/>
  </numFmts>
  <fonts count="66">
    <font>
      <sz val="11"/>
      <color theme="1"/>
      <name val="Calibri"/>
      <charset val="134"/>
      <scheme val="minor"/>
    </font>
    <font>
      <sz val="10"/>
      <color indexed="8"/>
      <name val="Arial Narrow"/>
      <charset val="134"/>
    </font>
    <font>
      <b/>
      <u/>
      <sz val="10"/>
      <color rgb="FFFF0000"/>
      <name val="Verdana"/>
      <charset val="134"/>
    </font>
    <font>
      <b/>
      <sz val="10"/>
      <color indexed="8"/>
      <name val="Arial Narrow"/>
      <charset val="134"/>
    </font>
    <font>
      <sz val="10"/>
      <name val="Arial Narrow"/>
      <charset val="134"/>
    </font>
    <font>
      <b/>
      <sz val="9"/>
      <color theme="1"/>
      <name val="Arial Narrow"/>
      <charset val="134"/>
    </font>
    <font>
      <b/>
      <sz val="10"/>
      <color theme="1"/>
      <name val="Arial Narrow"/>
      <charset val="134"/>
    </font>
    <font>
      <b/>
      <sz val="10"/>
      <name val="Arial Narrow"/>
      <charset val="134"/>
    </font>
    <font>
      <sz val="10"/>
      <color theme="1"/>
      <name val="Arial Narrow"/>
      <charset val="134"/>
    </font>
    <font>
      <sz val="10"/>
      <color indexed="9"/>
      <name val="Arial Narrow"/>
      <charset val="134"/>
    </font>
    <font>
      <sz val="10"/>
      <color rgb="FFFF0000"/>
      <name val="Arial Narrow"/>
      <charset val="134"/>
    </font>
    <font>
      <sz val="9"/>
      <color rgb="FFFF0000"/>
      <name val="Arial Narrow"/>
      <charset val="134"/>
    </font>
    <font>
      <sz val="9"/>
      <color rgb="FF00B050"/>
      <name val="Arial Narrow"/>
      <charset val="134"/>
    </font>
    <font>
      <sz val="10"/>
      <color rgb="FF00B050"/>
      <name val="Arial Narrow"/>
      <charset val="134"/>
    </font>
    <font>
      <b/>
      <sz val="10"/>
      <color rgb="FFFF0000"/>
      <name val="Arial Narrow"/>
      <charset val="134"/>
    </font>
    <font>
      <b/>
      <u/>
      <sz val="8"/>
      <color indexed="8"/>
      <name val="Verdana"/>
      <charset val="134"/>
    </font>
    <font>
      <b/>
      <u/>
      <sz val="10"/>
      <color indexed="8"/>
      <name val="Arial Narrow"/>
      <charset val="134"/>
    </font>
    <font>
      <b/>
      <sz val="8"/>
      <color indexed="8"/>
      <name val="Verdana"/>
      <charset val="134"/>
    </font>
    <font>
      <sz val="10"/>
      <color indexed="8"/>
      <name val="Times New Roman"/>
      <charset val="134"/>
    </font>
    <font>
      <sz val="10"/>
      <color theme="1"/>
      <name val="Times New Roman"/>
      <charset val="134"/>
    </font>
    <font>
      <b/>
      <sz val="8"/>
      <color indexed="8"/>
      <name val="Times New Roman"/>
      <charset val="134"/>
    </font>
    <font>
      <sz val="9.5"/>
      <color rgb="FFFF0000"/>
      <name val="Arial Narrow"/>
      <charset val="134"/>
    </font>
    <font>
      <sz val="9.5"/>
      <color rgb="FF00B050"/>
      <name val="Arial Narrow"/>
      <charset val="134"/>
    </font>
    <font>
      <sz val="9"/>
      <color indexed="8"/>
      <name val="Arial Narrow"/>
      <charset val="134"/>
    </font>
    <font>
      <b/>
      <sz val="11"/>
      <color theme="1"/>
      <name val="Calibri"/>
      <charset val="134"/>
      <scheme val="minor"/>
    </font>
    <font>
      <sz val="10"/>
      <name val="Calibri"/>
      <charset val="134"/>
      <scheme val="minor"/>
    </font>
    <font>
      <sz val="10"/>
      <color theme="1"/>
      <name val="Calibri"/>
      <charset val="134"/>
      <scheme val="minor"/>
    </font>
    <font>
      <b/>
      <u/>
      <sz val="10"/>
      <name val="Calibri"/>
      <charset val="134"/>
      <scheme val="minor"/>
    </font>
    <font>
      <b/>
      <sz val="10"/>
      <name val="Calibri"/>
      <charset val="134"/>
      <scheme val="minor"/>
    </font>
    <font>
      <b/>
      <sz val="10"/>
      <color theme="1"/>
      <name val="Calibri"/>
      <charset val="134"/>
      <scheme val="minor"/>
    </font>
    <font>
      <i/>
      <sz val="10"/>
      <name val="Calibri"/>
      <charset val="134"/>
      <scheme val="minor"/>
    </font>
    <font>
      <sz val="10"/>
      <color indexed="8"/>
      <name val="Arial"/>
      <charset val="134"/>
    </font>
    <font>
      <b/>
      <sz val="12"/>
      <color rgb="FF000000"/>
      <name val="Arial"/>
      <charset val="134"/>
    </font>
    <font>
      <b/>
      <sz val="10"/>
      <color rgb="FF000000"/>
      <name val="Arial"/>
      <charset val="134"/>
    </font>
    <font>
      <sz val="10"/>
      <color rgb="FF000000"/>
      <name val="Arial"/>
      <charset val="134"/>
    </font>
    <font>
      <sz val="10"/>
      <name val="Arial"/>
      <charset val="134"/>
    </font>
    <font>
      <i/>
      <sz val="9"/>
      <color rgb="FF000000"/>
      <name val="Arial"/>
      <charset val="134"/>
    </font>
    <font>
      <sz val="9"/>
      <color theme="1"/>
      <name val="Calibri"/>
      <charset val="134"/>
      <scheme val="minor"/>
    </font>
    <font>
      <sz val="9"/>
      <color rgb="FF000000"/>
      <name val="Arial"/>
      <charset val="134"/>
    </font>
    <font>
      <sz val="10"/>
      <color rgb="FF0070C0"/>
      <name val="Arial"/>
      <charset val="134"/>
    </font>
    <font>
      <sz val="11"/>
      <color indexed="8"/>
      <name val="Calibri"/>
      <charset val="134"/>
    </font>
    <font>
      <u/>
      <sz val="11"/>
      <color theme="10"/>
      <name val="Calibri"/>
      <charset val="134"/>
    </font>
    <font>
      <u/>
      <sz val="10"/>
      <color indexed="12"/>
      <name val="Arial"/>
      <charset val="134"/>
    </font>
    <font>
      <sz val="11"/>
      <color rgb="FF000000"/>
      <name val="Calibri"/>
      <charset val="134"/>
    </font>
    <font>
      <sz val="10"/>
      <color rgb="FF000000"/>
      <name val="Calibri"/>
      <charset val="134"/>
    </font>
    <font>
      <b/>
      <sz val="15"/>
      <color indexed="56"/>
      <name val="Calibri"/>
      <charset val="134"/>
    </font>
    <font>
      <b/>
      <sz val="18"/>
      <color indexed="56"/>
      <name val="Cambria"/>
      <charset val="134"/>
    </font>
    <font>
      <sz val="11"/>
      <color indexed="8"/>
      <name val="Arial"/>
      <charset val="134"/>
    </font>
    <font>
      <strike/>
      <sz val="10"/>
      <color indexed="8"/>
      <name val="Arial Narrow"/>
      <charset val="134"/>
    </font>
    <font>
      <sz val="9"/>
      <color indexed="10"/>
      <name val="Arial Narrow"/>
      <charset val="134"/>
    </font>
    <font>
      <b/>
      <strike/>
      <sz val="10"/>
      <color indexed="8"/>
      <name val="Arial Narrow"/>
      <charset val="134"/>
    </font>
    <font>
      <sz val="10"/>
      <color indexed="10"/>
      <name val="Arial Narrow"/>
      <charset val="134"/>
    </font>
    <font>
      <b/>
      <sz val="10"/>
      <color indexed="8"/>
      <name val="Times New Roman"/>
      <charset val="134"/>
    </font>
    <font>
      <sz val="10"/>
      <color theme="1"/>
      <name val="宋体"/>
      <charset val="134"/>
    </font>
    <font>
      <b/>
      <sz val="10"/>
      <color indexed="8"/>
      <name val="宋体"/>
      <charset val="134"/>
    </font>
    <font>
      <sz val="10"/>
      <name val="Calibri"/>
      <charset val="134"/>
    </font>
    <font>
      <b/>
      <sz val="10"/>
      <name val="Calibri"/>
      <charset val="134"/>
    </font>
    <font>
      <b/>
      <sz val="10"/>
      <color indexed="8"/>
      <name val="Arial"/>
      <charset val="134"/>
    </font>
    <font>
      <i/>
      <sz val="9"/>
      <color indexed="8"/>
      <name val="Arial"/>
      <charset val="134"/>
    </font>
    <font>
      <i/>
      <sz val="9"/>
      <color indexed="30"/>
      <name val="Arial"/>
      <charset val="134"/>
    </font>
    <font>
      <sz val="9"/>
      <color indexed="30"/>
      <name val="Arial"/>
      <charset val="134"/>
    </font>
    <font>
      <sz val="9.5"/>
      <color indexed="8"/>
      <name val="Arial Narrow"/>
      <charset val="134"/>
    </font>
    <font>
      <sz val="9.5"/>
      <color indexed="10"/>
      <name val="Arial Narrow"/>
      <charset val="134"/>
    </font>
    <font>
      <sz val="11"/>
      <color theme="1"/>
      <name val="Calibri"/>
      <charset val="134"/>
      <scheme val="minor"/>
    </font>
    <font>
      <b/>
      <sz val="9"/>
      <name val="Tahoma"/>
      <charset val="134"/>
    </font>
    <font>
      <sz val="9"/>
      <name val="Tahoma"/>
      <charset val="134"/>
    </font>
  </fonts>
  <fills count="10">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34998626667073579"/>
        <bgColor indexed="64"/>
      </patternFill>
    </fill>
    <fill>
      <patternFill patternType="solid">
        <fgColor rgb="FF92D050"/>
        <bgColor indexed="64"/>
      </patternFill>
    </fill>
    <fill>
      <patternFill patternType="solid">
        <fgColor theme="0" tint="-0.249977111117893"/>
        <bgColor indexed="64"/>
      </patternFill>
    </fill>
    <fill>
      <patternFill patternType="solid">
        <fgColor theme="0" tint="-0.14981536301767021"/>
        <bgColor indexed="64"/>
      </patternFill>
    </fill>
    <fill>
      <patternFill patternType="solid">
        <fgColor rgb="FFC0C0C0"/>
        <bgColor indexed="64"/>
      </patternFill>
    </fill>
  </fills>
  <borders count="6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diagonal/>
    </border>
    <border>
      <left/>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medium">
        <color auto="1"/>
      </right>
      <top style="thick">
        <color auto="1"/>
      </top>
      <bottom style="thin">
        <color auto="1"/>
      </bottom>
      <diagonal/>
    </border>
    <border>
      <left style="medium">
        <color auto="1"/>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ck">
        <color auto="1"/>
      </right>
      <top style="thin">
        <color auto="1"/>
      </top>
      <bottom style="medium">
        <color auto="1"/>
      </bottom>
      <diagonal/>
    </border>
    <border>
      <left style="thick">
        <color auto="1"/>
      </left>
      <right/>
      <top style="medium">
        <color auto="1"/>
      </top>
      <bottom style="thick">
        <color auto="1"/>
      </bottom>
      <diagonal/>
    </border>
    <border>
      <left/>
      <right/>
      <top style="medium">
        <color auto="1"/>
      </top>
      <bottom style="thick">
        <color auto="1"/>
      </bottom>
      <diagonal/>
    </border>
    <border>
      <left/>
      <right style="medium">
        <color auto="1"/>
      </right>
      <top style="medium">
        <color auto="1"/>
      </top>
      <bottom style="thick">
        <color auto="1"/>
      </bottom>
      <diagonal/>
    </border>
    <border>
      <left style="medium">
        <color auto="1"/>
      </left>
      <right/>
      <top style="medium">
        <color auto="1"/>
      </top>
      <bottom style="thick">
        <color auto="1"/>
      </bottom>
      <diagonal/>
    </border>
    <border>
      <left/>
      <right style="thick">
        <color auto="1"/>
      </right>
      <top style="medium">
        <color auto="1"/>
      </top>
      <bottom style="thick">
        <color auto="1"/>
      </bottom>
      <diagonal/>
    </border>
    <border>
      <left style="medium">
        <color auto="1"/>
      </left>
      <right style="medium">
        <color auto="1"/>
      </right>
      <top style="medium">
        <color auto="1"/>
      </top>
      <bottom style="thick">
        <color auto="1"/>
      </bottom>
      <diagonal/>
    </border>
    <border>
      <left/>
      <right style="medium">
        <color auto="1"/>
      </right>
      <top style="medium">
        <color auto="1"/>
      </top>
      <bottom/>
      <diagonal/>
    </border>
    <border>
      <left style="medium">
        <color auto="1"/>
      </left>
      <right style="thick">
        <color auto="1"/>
      </right>
      <top style="medium">
        <color auto="1"/>
      </top>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style="thick">
        <color auto="1"/>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thin">
        <color auto="1"/>
      </bottom>
      <diagonal/>
    </border>
    <border>
      <left/>
      <right style="medium">
        <color auto="1"/>
      </right>
      <top/>
      <bottom style="thin">
        <color auto="1"/>
      </bottom>
      <diagonal/>
    </border>
    <border>
      <left/>
      <right style="thin">
        <color auto="1"/>
      </right>
      <top style="thin">
        <color auto="1"/>
      </top>
      <bottom/>
      <diagonal/>
    </border>
    <border>
      <left/>
      <right/>
      <top/>
      <bottom style="thick">
        <color indexed="62"/>
      </bottom>
      <diagonal/>
    </border>
  </borders>
  <cellStyleXfs count="78">
    <xf numFmtId="0" fontId="0" fillId="0" borderId="0"/>
    <xf numFmtId="164" fontId="40" fillId="0" borderId="0" applyFont="0" applyFill="0" applyBorder="0" applyAlignment="0" applyProtection="0"/>
    <xf numFmtId="9" fontId="63" fillId="0" borderId="0" applyFont="0" applyFill="0" applyBorder="0" applyAlignment="0" applyProtection="0"/>
    <xf numFmtId="0" fontId="43" fillId="0" borderId="0"/>
    <xf numFmtId="44" fontId="40" fillId="0" borderId="0" applyFont="0" applyFill="0" applyBorder="0" applyAlignment="0" applyProtection="0"/>
    <xf numFmtId="0" fontId="35" fillId="0" borderId="0"/>
    <xf numFmtId="166" fontId="40" fillId="0" borderId="0" applyFont="0" applyFill="0" applyBorder="0" applyAlignment="0" applyProtection="0"/>
    <xf numFmtId="0" fontId="35"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0" fontId="42"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44" fontId="63" fillId="0" borderId="0" applyFont="0" applyFill="0" applyBorder="0" applyAlignment="0" applyProtection="0"/>
    <xf numFmtId="0" fontId="42" fillId="0" borderId="0" applyNumberFormat="0" applyFill="0" applyBorder="0" applyAlignment="0" applyProtection="0">
      <alignment vertical="top"/>
      <protection locked="0"/>
    </xf>
    <xf numFmtId="0" fontId="35" fillId="0" borderId="0" applyFont="0" applyFill="0" applyBorder="0" applyAlignment="0" applyProtection="0"/>
    <xf numFmtId="166" fontId="35" fillId="0" borderId="0" applyFont="0" applyFill="0" applyBorder="0" applyAlignment="0" applyProtection="0"/>
    <xf numFmtId="166" fontId="40"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44" fontId="40" fillId="0" borderId="0" applyFont="0" applyFill="0" applyBorder="0" applyAlignment="0" applyProtection="0"/>
    <xf numFmtId="0" fontId="44" fillId="0" borderId="0"/>
    <xf numFmtId="44" fontId="40" fillId="0" borderId="0" applyFont="0" applyFill="0" applyBorder="0" applyAlignment="0" applyProtection="0"/>
    <xf numFmtId="43" fontId="40" fillId="0" borderId="0" applyFont="0" applyFill="0" applyBorder="0" applyAlignment="0" applyProtection="0"/>
    <xf numFmtId="166"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0" fontId="35" fillId="0" borderId="0" applyFont="0" applyFill="0" applyBorder="0" applyAlignment="0" applyProtection="0"/>
    <xf numFmtId="44" fontId="40" fillId="0" borderId="0" applyFont="0" applyFill="0" applyBorder="0" applyAlignment="0" applyProtection="0"/>
    <xf numFmtId="44" fontId="40" fillId="0" borderId="0" applyFont="0" applyFill="0" applyBorder="0" applyAlignment="0" applyProtection="0"/>
    <xf numFmtId="44" fontId="40"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44" fontId="43" fillId="0" borderId="0" applyFont="0" applyFill="0" applyBorder="0" applyAlignment="0" applyProtection="0"/>
    <xf numFmtId="165" fontId="40" fillId="0" borderId="0" applyBorder="0" applyProtection="0"/>
    <xf numFmtId="0" fontId="35" fillId="0" borderId="0"/>
    <xf numFmtId="0" fontId="63" fillId="0" borderId="0"/>
    <xf numFmtId="0" fontId="40" fillId="0" borderId="0"/>
    <xf numFmtId="0" fontId="47" fillId="0" borderId="0"/>
    <xf numFmtId="43" fontId="40" fillId="0" borderId="0" applyFont="0" applyFill="0" applyBorder="0" applyAlignment="0" applyProtection="0"/>
    <xf numFmtId="9" fontId="40"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164" fontId="40" fillId="0" borderId="0" applyFont="0" applyFill="0" applyBorder="0" applyAlignment="0" applyProtection="0"/>
    <xf numFmtId="164" fontId="35" fillId="0" borderId="0" applyFont="0" applyFill="0" applyBorder="0" applyAlignment="0" applyProtection="0"/>
    <xf numFmtId="43" fontId="35"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164" fontId="35" fillId="0" borderId="0" applyFont="0" applyFill="0" applyBorder="0" applyAlignment="0" applyProtection="0"/>
    <xf numFmtId="43" fontId="35" fillId="0" borderId="0" applyFont="0" applyFill="0" applyBorder="0" applyAlignment="0" applyProtection="0"/>
    <xf numFmtId="164" fontId="35"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164" fontId="35" fillId="0" borderId="0" applyFont="0" applyFill="0" applyBorder="0" applyAlignment="0" applyProtection="0"/>
    <xf numFmtId="43" fontId="35" fillId="0" borderId="0" applyFont="0" applyFill="0" applyBorder="0" applyAlignment="0" applyProtection="0"/>
    <xf numFmtId="164" fontId="35" fillId="0" borderId="0" applyFont="0" applyFill="0" applyBorder="0" applyAlignment="0" applyProtection="0"/>
    <xf numFmtId="0" fontId="35"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0" fontId="46" fillId="0" borderId="0" applyNumberFormat="0" applyFill="0" applyBorder="0" applyAlignment="0" applyProtection="0"/>
    <xf numFmtId="0" fontId="45" fillId="0" borderId="61" applyNumberFormat="0" applyFill="0" applyAlignment="0" applyProtection="0"/>
    <xf numFmtId="164" fontId="35" fillId="0" borderId="0" applyFont="0" applyFill="0" applyBorder="0" applyAlignment="0" applyProtection="0"/>
    <xf numFmtId="43" fontId="35" fillId="0" borderId="0" applyFont="0" applyFill="0" applyBorder="0" applyAlignment="0" applyProtection="0"/>
    <xf numFmtId="43" fontId="35" fillId="0" borderId="0" applyFont="0" applyFill="0" applyBorder="0" applyAlignment="0" applyProtection="0"/>
    <xf numFmtId="164" fontId="35" fillId="0" borderId="0" applyFont="0" applyFill="0" applyBorder="0" applyAlignment="0" applyProtection="0"/>
    <xf numFmtId="164" fontId="35" fillId="0" borderId="0" applyFont="0" applyFill="0" applyBorder="0" applyAlignment="0" applyProtection="0"/>
    <xf numFmtId="43" fontId="63" fillId="0" borderId="0" applyFont="0" applyFill="0" applyBorder="0" applyAlignment="0" applyProtection="0"/>
  </cellStyleXfs>
  <cellXfs count="390">
    <xf numFmtId="0" fontId="0" fillId="0" borderId="0" xfId="0"/>
    <xf numFmtId="0" fontId="1" fillId="2" borderId="0" xfId="0" applyFont="1" applyFill="1"/>
    <xf numFmtId="4" fontId="1" fillId="2" borderId="0" xfId="0" applyNumberFormat="1" applyFont="1" applyFill="1" applyAlignment="1">
      <alignment horizontal="center"/>
    </xf>
    <xf numFmtId="0" fontId="1" fillId="2" borderId="1" xfId="0" applyFont="1" applyFill="1" applyBorder="1"/>
    <xf numFmtId="0" fontId="1" fillId="2" borderId="1" xfId="0" applyFont="1" applyFill="1" applyBorder="1" applyAlignment="1">
      <alignment horizontal="center"/>
    </xf>
    <xf numFmtId="0" fontId="3" fillId="2" borderId="1" xfId="0" applyFont="1" applyFill="1" applyBorder="1" applyAlignment="1">
      <alignment horizontal="center"/>
    </xf>
    <xf numFmtId="49" fontId="4" fillId="2" borderId="1" xfId="0" applyNumberFormat="1" applyFont="1" applyFill="1" applyBorder="1" applyAlignment="1">
      <alignment horizontal="center"/>
    </xf>
    <xf numFmtId="0" fontId="1" fillId="2" borderId="0" xfId="0" applyFont="1" applyFill="1" applyBorder="1"/>
    <xf numFmtId="0" fontId="3" fillId="2" borderId="1" xfId="0" applyFont="1" applyFill="1" applyBorder="1" applyAlignment="1">
      <alignment horizontal="left"/>
    </xf>
    <xf numFmtId="0" fontId="3" fillId="2" borderId="0" xfId="0" applyFont="1" applyFill="1" applyAlignment="1">
      <alignment horizontal="center"/>
    </xf>
    <xf numFmtId="0" fontId="1" fillId="2" borderId="0" xfId="0" applyFont="1" applyFill="1" applyBorder="1" applyAlignment="1">
      <alignment horizontal="center"/>
    </xf>
    <xf numFmtId="4" fontId="1" fillId="2" borderId="0" xfId="0" applyNumberFormat="1" applyFont="1" applyFill="1" applyBorder="1" applyAlignment="1">
      <alignment horizontal="center"/>
    </xf>
    <xf numFmtId="0" fontId="1" fillId="2" borderId="0" xfId="0" applyFont="1" applyFill="1" applyBorder="1" applyAlignment="1">
      <alignment horizontal="left"/>
    </xf>
    <xf numFmtId="15" fontId="1" fillId="2" borderId="0" xfId="0" applyNumberFormat="1" applyFont="1" applyFill="1" applyBorder="1" applyAlignment="1">
      <alignment horizontal="center"/>
    </xf>
    <xf numFmtId="0" fontId="3" fillId="2" borderId="0" xfId="0" applyFont="1" applyFill="1" applyBorder="1" applyAlignment="1">
      <alignment horizontal="center"/>
    </xf>
    <xf numFmtId="4" fontId="3" fillId="2" borderId="1" xfId="0" applyNumberFormat="1" applyFont="1" applyFill="1" applyBorder="1" applyAlignment="1">
      <alignment horizontal="center"/>
    </xf>
    <xf numFmtId="0" fontId="3" fillId="2" borderId="1" xfId="0" applyFont="1" applyFill="1" applyBorder="1"/>
    <xf numFmtId="4" fontId="1"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9" fontId="1" fillId="2" borderId="1" xfId="0" applyNumberFormat="1" applyFont="1" applyFill="1" applyBorder="1" applyAlignment="1">
      <alignment horizontal="center"/>
    </xf>
    <xf numFmtId="2" fontId="9" fillId="2" borderId="3" xfId="0" applyNumberFormat="1" applyFont="1" applyFill="1" applyBorder="1" applyAlignment="1">
      <alignment horizontal="right"/>
    </xf>
    <xf numFmtId="166" fontId="4" fillId="2" borderId="3" xfId="6" applyFont="1" applyFill="1" applyBorder="1" applyAlignment="1">
      <alignment horizontal="right"/>
    </xf>
    <xf numFmtId="4" fontId="10" fillId="2" borderId="1" xfId="0" applyNumberFormat="1" applyFont="1" applyFill="1" applyBorder="1" applyAlignment="1">
      <alignment horizontal="center"/>
    </xf>
    <xf numFmtId="4" fontId="10" fillId="2" borderId="2" xfId="0" applyNumberFormat="1" applyFont="1" applyFill="1" applyBorder="1" applyAlignment="1">
      <alignment horizontal="center"/>
    </xf>
    <xf numFmtId="0" fontId="1" fillId="2" borderId="5" xfId="0" applyFont="1" applyFill="1" applyBorder="1"/>
    <xf numFmtId="4" fontId="1" fillId="2" borderId="2" xfId="0" applyNumberFormat="1" applyFont="1" applyFill="1" applyBorder="1" applyAlignment="1">
      <alignment horizontal="center"/>
    </xf>
    <xf numFmtId="4" fontId="4" fillId="2" borderId="2" xfId="0" applyNumberFormat="1" applyFont="1" applyFill="1" applyBorder="1" applyAlignment="1">
      <alignment horizontal="center"/>
    </xf>
    <xf numFmtId="4" fontId="3" fillId="2" borderId="2" xfId="0" applyNumberFormat="1" applyFont="1" applyFill="1" applyBorder="1" applyAlignment="1">
      <alignment horizontal="center"/>
    </xf>
    <xf numFmtId="10" fontId="10" fillId="2" borderId="1" xfId="0" applyNumberFormat="1" applyFont="1" applyFill="1" applyBorder="1" applyAlignment="1">
      <alignment horizontal="center"/>
    </xf>
    <xf numFmtId="10" fontId="3" fillId="2" borderId="1" xfId="0" applyNumberFormat="1" applyFont="1" applyFill="1" applyBorder="1" applyAlignment="1">
      <alignment horizontal="center"/>
    </xf>
    <xf numFmtId="10" fontId="3" fillId="2" borderId="0" xfId="0" applyNumberFormat="1" applyFont="1" applyFill="1" applyBorder="1" applyAlignment="1">
      <alignment horizontal="center"/>
    </xf>
    <xf numFmtId="4" fontId="3" fillId="2" borderId="0" xfId="0" applyNumberFormat="1" applyFont="1" applyFill="1" applyBorder="1" applyAlignment="1">
      <alignment horizontal="center"/>
    </xf>
    <xf numFmtId="10" fontId="1" fillId="2" borderId="0" xfId="0" applyNumberFormat="1" applyFont="1" applyFill="1"/>
    <xf numFmtId="4" fontId="10" fillId="2" borderId="0" xfId="0" applyNumberFormat="1" applyFont="1" applyFill="1"/>
    <xf numFmtId="0" fontId="1" fillId="2"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10" fontId="10" fillId="2" borderId="1" xfId="0" applyNumberFormat="1" applyFont="1" applyFill="1" applyBorder="1" applyAlignment="1">
      <alignment horizontal="center" vertical="center"/>
    </xf>
    <xf numFmtId="164" fontId="1" fillId="2" borderId="0" xfId="0" applyNumberFormat="1" applyFont="1" applyFill="1"/>
    <xf numFmtId="10" fontId="10" fillId="3"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0" fontId="12" fillId="2" borderId="1" xfId="0" applyNumberFormat="1" applyFont="1" applyFill="1" applyBorder="1" applyAlignment="1">
      <alignment horizontal="center" vertical="center"/>
    </xf>
    <xf numFmtId="0" fontId="10" fillId="2" borderId="0" xfId="0" applyFont="1" applyFill="1"/>
    <xf numFmtId="10" fontId="4" fillId="2" borderId="1" xfId="0" applyNumberFormat="1" applyFont="1" applyFill="1" applyBorder="1" applyAlignment="1">
      <alignment horizontal="center" vertical="center"/>
    </xf>
    <xf numFmtId="10" fontId="7" fillId="2" borderId="1" xfId="0" applyNumberFormat="1" applyFont="1" applyFill="1" applyBorder="1" applyAlignment="1">
      <alignment horizontal="center" vertical="center"/>
    </xf>
    <xf numFmtId="10" fontId="13" fillId="2" borderId="1" xfId="0" applyNumberFormat="1" applyFont="1" applyFill="1" applyBorder="1" applyAlignment="1">
      <alignment horizontal="center" vertical="center"/>
    </xf>
    <xf numFmtId="0" fontId="3" fillId="2" borderId="0" xfId="0" applyFont="1" applyFill="1" applyBorder="1" applyAlignment="1">
      <alignment horizontal="center" vertical="center"/>
    </xf>
    <xf numFmtId="4" fontId="9" fillId="2" borderId="0" xfId="0" applyNumberFormat="1" applyFont="1" applyFill="1"/>
    <xf numFmtId="10" fontId="7" fillId="2" borderId="1" xfId="0" applyNumberFormat="1" applyFont="1" applyFill="1" applyBorder="1" applyAlignment="1">
      <alignment horizontal="center" vertical="center" wrapText="1"/>
    </xf>
    <xf numFmtId="164" fontId="1" fillId="2" borderId="0" xfId="1" applyFont="1" applyFill="1"/>
    <xf numFmtId="10" fontId="1" fillId="2" borderId="1" xfId="0" applyNumberFormat="1" applyFont="1" applyFill="1" applyBorder="1" applyAlignment="1">
      <alignment horizontal="center" vertical="center"/>
    </xf>
    <xf numFmtId="4" fontId="1" fillId="2" borderId="0" xfId="0" applyNumberFormat="1" applyFont="1" applyFill="1"/>
    <xf numFmtId="4" fontId="14" fillId="4" borderId="1" xfId="0" applyNumberFormat="1" applyFont="1" applyFill="1" applyBorder="1" applyAlignment="1">
      <alignment horizontal="center" vertical="center"/>
    </xf>
    <xf numFmtId="4" fontId="10" fillId="2" borderId="0" xfId="0" applyNumberFormat="1" applyFont="1" applyFill="1" applyAlignment="1">
      <alignment horizontal="center"/>
    </xf>
    <xf numFmtId="0" fontId="16" fillId="2" borderId="7" xfId="0" applyFont="1" applyFill="1" applyBorder="1" applyAlignment="1"/>
    <xf numFmtId="0" fontId="17" fillId="5" borderId="8" xfId="0" applyFont="1" applyFill="1" applyBorder="1" applyAlignment="1">
      <alignment vertical="center"/>
    </xf>
    <xf numFmtId="0" fontId="17" fillId="5" borderId="9" xfId="0" applyFont="1" applyFill="1" applyBorder="1" applyAlignment="1">
      <alignment vertical="center"/>
    </xf>
    <xf numFmtId="0" fontId="17" fillId="5" borderId="10" xfId="0" applyFont="1" applyFill="1" applyBorder="1" applyAlignment="1">
      <alignment vertical="center"/>
    </xf>
    <xf numFmtId="0" fontId="17" fillId="5" borderId="11" xfId="0" applyFont="1" applyFill="1" applyBorder="1" applyAlignment="1">
      <alignment vertical="center"/>
    </xf>
    <xf numFmtId="0" fontId="17" fillId="5" borderId="12" xfId="0" applyFont="1" applyFill="1" applyBorder="1" applyAlignment="1">
      <alignment vertical="center"/>
    </xf>
    <xf numFmtId="0" fontId="1" fillId="2" borderId="0" xfId="0" applyFont="1" applyFill="1" applyAlignment="1"/>
    <xf numFmtId="0" fontId="19" fillId="2" borderId="32" xfId="0" applyFont="1" applyFill="1" applyBorder="1" applyAlignment="1">
      <alignment horizontal="center" vertical="center" wrapText="1"/>
    </xf>
    <xf numFmtId="2" fontId="19" fillId="2" borderId="33" xfId="0" applyNumberFormat="1" applyFont="1" applyFill="1" applyBorder="1" applyAlignment="1">
      <alignment horizontal="center" vertical="center" wrapText="1"/>
    </xf>
    <xf numFmtId="10" fontId="18" fillId="2" borderId="34" xfId="0" applyNumberFormat="1" applyFont="1" applyFill="1" applyBorder="1" applyAlignment="1">
      <alignment horizontal="center" vertical="center"/>
    </xf>
    <xf numFmtId="0" fontId="17" fillId="5" borderId="35" xfId="0" applyFont="1" applyFill="1" applyBorder="1" applyAlignment="1">
      <alignment horizontal="center" vertical="center"/>
    </xf>
    <xf numFmtId="10" fontId="17" fillId="5" borderId="36" xfId="0" applyNumberFormat="1" applyFont="1" applyFill="1" applyBorder="1" applyAlignment="1">
      <alignment horizontal="center" vertical="center"/>
    </xf>
    <xf numFmtId="0" fontId="3" fillId="2" borderId="0" xfId="0" applyFont="1" applyFill="1"/>
    <xf numFmtId="2" fontId="1" fillId="2" borderId="0" xfId="0" applyNumberFormat="1" applyFont="1" applyFill="1"/>
    <xf numFmtId="0" fontId="20" fillId="2" borderId="0" xfId="0" applyFont="1" applyFill="1" applyBorder="1" applyAlignment="1">
      <alignment wrapText="1"/>
    </xf>
    <xf numFmtId="0" fontId="23" fillId="2" borderId="0" xfId="0" applyFont="1" applyFill="1" applyAlignment="1">
      <alignment horizontal="left" wrapText="1"/>
    </xf>
    <xf numFmtId="0" fontId="24" fillId="6" borderId="1" xfId="0" applyFont="1" applyFill="1" applyBorder="1" applyAlignment="1">
      <alignment horizontal="center"/>
    </xf>
    <xf numFmtId="0" fontId="0" fillId="0" borderId="1" xfId="0" applyBorder="1" applyAlignment="1">
      <alignment horizontal="center"/>
    </xf>
    <xf numFmtId="0" fontId="0" fillId="0" borderId="1" xfId="0" applyFont="1" applyBorder="1" applyAlignment="1">
      <alignment wrapText="1"/>
    </xf>
    <xf numFmtId="0" fontId="0" fillId="0" borderId="1" xfId="0" applyFont="1" applyBorder="1" applyAlignment="1">
      <alignment horizontal="center" wrapText="1"/>
    </xf>
    <xf numFmtId="0" fontId="0" fillId="0" borderId="1" xfId="0" applyBorder="1"/>
    <xf numFmtId="0" fontId="25" fillId="2" borderId="0" xfId="0" applyFont="1" applyFill="1" applyBorder="1"/>
    <xf numFmtId="0" fontId="26" fillId="2" borderId="0" xfId="0" applyFont="1" applyFill="1"/>
    <xf numFmtId="0" fontId="25" fillId="0" borderId="0" xfId="0" applyFont="1"/>
    <xf numFmtId="0" fontId="25" fillId="0" borderId="0" xfId="0" applyFont="1" applyProtection="1"/>
    <xf numFmtId="0" fontId="25" fillId="0" borderId="38" xfId="0" applyFont="1" applyBorder="1" applyProtection="1">
      <protection locked="0"/>
    </xf>
    <xf numFmtId="0" fontId="25" fillId="0" borderId="39" xfId="0" applyFont="1" applyBorder="1" applyProtection="1">
      <protection locked="0"/>
    </xf>
    <xf numFmtId="0" fontId="25" fillId="0" borderId="33" xfId="0" applyFont="1" applyBorder="1" applyProtection="1">
      <protection locked="0"/>
    </xf>
    <xf numFmtId="0" fontId="25" fillId="0" borderId="40" xfId="0" applyFont="1" applyBorder="1" applyProtection="1">
      <protection locked="0"/>
    </xf>
    <xf numFmtId="0" fontId="25" fillId="0" borderId="0" xfId="0" applyFont="1" applyBorder="1" applyProtection="1">
      <protection locked="0"/>
    </xf>
    <xf numFmtId="0" fontId="25" fillId="0" borderId="41" xfId="0" applyFont="1" applyBorder="1" applyProtection="1">
      <protection locked="0"/>
    </xf>
    <xf numFmtId="0" fontId="27" fillId="2" borderId="40" xfId="0" applyFont="1" applyFill="1" applyBorder="1" applyAlignment="1" applyProtection="1">
      <alignment horizontal="center"/>
    </xf>
    <xf numFmtId="0" fontId="27" fillId="2" borderId="0" xfId="0" applyFont="1" applyFill="1" applyBorder="1" applyAlignment="1" applyProtection="1">
      <alignment horizontal="center"/>
    </xf>
    <xf numFmtId="0" fontId="27" fillId="2" borderId="41" xfId="0" applyFont="1" applyFill="1" applyBorder="1" applyAlignment="1" applyProtection="1">
      <alignment horizontal="center"/>
    </xf>
    <xf numFmtId="0" fontId="25" fillId="2" borderId="0" xfId="0" applyFont="1" applyFill="1" applyBorder="1" applyProtection="1"/>
    <xf numFmtId="0" fontId="25" fillId="0" borderId="45" xfId="0" applyFont="1" applyBorder="1" applyAlignment="1" applyProtection="1">
      <alignment horizontal="center" vertical="center"/>
    </xf>
    <xf numFmtId="0" fontId="25" fillId="0" borderId="1" xfId="0" applyFont="1" applyBorder="1" applyAlignment="1" applyProtection="1">
      <alignment horizontal="left" vertical="center"/>
    </xf>
    <xf numFmtId="0" fontId="25" fillId="8" borderId="45" xfId="0" applyFont="1" applyFill="1" applyBorder="1" applyAlignment="1" applyProtection="1">
      <alignment horizontal="center" vertical="center"/>
    </xf>
    <xf numFmtId="0" fontId="25" fillId="0" borderId="45" xfId="0" applyFont="1" applyBorder="1" applyAlignment="1" applyProtection="1">
      <alignment horizontal="center" vertical="center" wrapText="1"/>
    </xf>
    <xf numFmtId="0" fontId="25" fillId="0" borderId="1" xfId="0" applyFont="1" applyBorder="1" applyAlignment="1" applyProtection="1">
      <alignment vertical="center" wrapText="1"/>
    </xf>
    <xf numFmtId="0" fontId="25" fillId="0" borderId="2" xfId="0" applyFont="1" applyBorder="1" applyAlignment="1" applyProtection="1">
      <alignment vertical="center" wrapText="1"/>
    </xf>
    <xf numFmtId="0" fontId="25" fillId="0" borderId="46" xfId="0" applyFont="1" applyBorder="1" applyAlignment="1" applyProtection="1">
      <alignment horizontal="center" vertical="center" wrapText="1"/>
    </xf>
    <xf numFmtId="0" fontId="25" fillId="0" borderId="47" xfId="0" applyFont="1" applyBorder="1" applyAlignment="1" applyProtection="1">
      <alignment vertical="center" wrapText="1"/>
    </xf>
    <xf numFmtId="0" fontId="28" fillId="8" borderId="50" xfId="0" applyFont="1" applyFill="1" applyBorder="1" applyAlignment="1" applyProtection="1">
      <alignment horizontal="center" vertical="center" wrapText="1"/>
    </xf>
    <xf numFmtId="0" fontId="28" fillId="8" borderId="51" xfId="0" applyFont="1" applyFill="1" applyBorder="1" applyAlignment="1" applyProtection="1">
      <alignment vertical="center" wrapText="1"/>
    </xf>
    <xf numFmtId="0" fontId="28" fillId="8" borderId="51" xfId="0" applyFont="1" applyFill="1" applyBorder="1" applyAlignment="1" applyProtection="1">
      <alignment horizontal="center" vertical="center"/>
    </xf>
    <xf numFmtId="0" fontId="28" fillId="8" borderId="52" xfId="0" applyFont="1" applyFill="1" applyBorder="1" applyAlignment="1" applyProtection="1">
      <alignment horizontal="center" vertical="center" wrapText="1"/>
    </xf>
    <xf numFmtId="0" fontId="25" fillId="0" borderId="1" xfId="0" applyFont="1" applyBorder="1" applyAlignment="1" applyProtection="1">
      <alignment horizontal="left" vertical="center" wrapText="1"/>
    </xf>
    <xf numFmtId="10" fontId="25" fillId="0" borderId="1" xfId="0" applyNumberFormat="1" applyFont="1" applyBorder="1" applyAlignment="1" applyProtection="1">
      <alignment horizontal="right" vertical="center" wrapText="1"/>
    </xf>
    <xf numFmtId="43" fontId="25" fillId="2" borderId="53" xfId="77" applyFont="1" applyFill="1" applyBorder="1" applyAlignment="1" applyProtection="1">
      <alignment vertical="center" wrapText="1"/>
    </xf>
    <xf numFmtId="0" fontId="25" fillId="8" borderId="46" xfId="0" applyFont="1" applyFill="1" applyBorder="1" applyAlignment="1" applyProtection="1">
      <alignment horizontal="center" wrapText="1"/>
    </xf>
    <xf numFmtId="0" fontId="28" fillId="8" borderId="1" xfId="0" applyFont="1" applyFill="1" applyBorder="1" applyAlignment="1" applyProtection="1">
      <alignment horizontal="right" vertical="center" wrapText="1"/>
    </xf>
    <xf numFmtId="0" fontId="28" fillId="8" borderId="47" xfId="0" applyNumberFormat="1" applyFont="1" applyFill="1" applyBorder="1" applyAlignment="1" applyProtection="1">
      <alignment horizontal="right" vertical="center" wrapText="1"/>
    </xf>
    <xf numFmtId="44" fontId="28" fillId="8" borderId="54" xfId="12" applyFont="1" applyFill="1" applyBorder="1" applyAlignment="1" applyProtection="1">
      <alignment vertical="center" wrapText="1"/>
    </xf>
    <xf numFmtId="0" fontId="28" fillId="8" borderId="55" xfId="0" applyFont="1" applyFill="1" applyBorder="1" applyAlignment="1" applyProtection="1">
      <alignment vertical="center" wrapText="1"/>
    </xf>
    <xf numFmtId="0" fontId="28" fillId="8" borderId="56" xfId="0" applyFont="1" applyFill="1" applyBorder="1" applyAlignment="1" applyProtection="1">
      <alignment vertical="center" wrapText="1"/>
    </xf>
    <xf numFmtId="10" fontId="25" fillId="0" borderId="1" xfId="0" applyNumberFormat="1" applyFont="1" applyBorder="1" applyAlignment="1" applyProtection="1">
      <alignment vertical="center" wrapText="1"/>
    </xf>
    <xf numFmtId="2" fontId="25" fillId="0" borderId="53" xfId="12" applyNumberFormat="1" applyFont="1" applyBorder="1" applyAlignment="1" applyProtection="1">
      <alignment vertical="center" wrapText="1"/>
    </xf>
    <xf numFmtId="0" fontId="25" fillId="2" borderId="2" xfId="0" applyFont="1" applyFill="1" applyBorder="1" applyAlignment="1" applyProtection="1">
      <alignment vertical="center" wrapText="1"/>
    </xf>
    <xf numFmtId="10" fontId="25" fillId="2" borderId="1" xfId="0" applyNumberFormat="1" applyFont="1" applyFill="1" applyBorder="1" applyAlignment="1" applyProtection="1">
      <alignment vertical="center" wrapText="1"/>
    </xf>
    <xf numFmtId="10" fontId="28" fillId="8" borderId="4" xfId="0" applyNumberFormat="1" applyFont="1" applyFill="1" applyBorder="1" applyAlignment="1" applyProtection="1">
      <alignment vertical="center" wrapText="1"/>
    </xf>
    <xf numFmtId="44" fontId="28" fillId="8" borderId="54" xfId="12" applyFont="1" applyFill="1" applyBorder="1" applyAlignment="1" applyProtection="1">
      <alignment horizontal="center" vertical="top" wrapText="1"/>
    </xf>
    <xf numFmtId="0" fontId="25" fillId="2" borderId="4" xfId="0" applyFont="1" applyFill="1" applyBorder="1" applyAlignment="1" applyProtection="1">
      <alignment vertical="center" wrapText="1"/>
    </xf>
    <xf numFmtId="43" fontId="25" fillId="0" borderId="53" xfId="77" applyFont="1" applyBorder="1" applyAlignment="1" applyProtection="1">
      <alignment horizontal="center" vertical="top" wrapText="1"/>
    </xf>
    <xf numFmtId="0" fontId="28" fillId="8" borderId="45" xfId="0" applyFont="1" applyFill="1" applyBorder="1" applyAlignment="1" applyProtection="1">
      <alignment horizontal="center" vertical="center" wrapText="1"/>
    </xf>
    <xf numFmtId="0" fontId="28" fillId="8" borderId="1" xfId="0" applyFont="1" applyFill="1" applyBorder="1" applyAlignment="1" applyProtection="1">
      <alignment horizontal="left" vertical="center" wrapText="1"/>
    </xf>
    <xf numFmtId="0" fontId="28" fillId="8" borderId="1" xfId="0" applyFont="1" applyFill="1" applyBorder="1" applyAlignment="1" applyProtection="1">
      <alignment horizontal="center" vertical="center"/>
    </xf>
    <xf numFmtId="0" fontId="28" fillId="8" borderId="53" xfId="0" applyFont="1" applyFill="1" applyBorder="1" applyAlignment="1" applyProtection="1">
      <alignment horizontal="center" vertical="center" wrapText="1"/>
    </xf>
    <xf numFmtId="10" fontId="25" fillId="3" borderId="1" xfId="0" applyNumberFormat="1" applyFont="1" applyFill="1" applyBorder="1" applyAlignment="1" applyProtection="1">
      <alignment horizontal="right" vertical="center" wrapText="1"/>
      <protection locked="0"/>
    </xf>
    <xf numFmtId="44" fontId="25" fillId="0" borderId="53" xfId="12" applyFont="1" applyBorder="1" applyAlignment="1" applyProtection="1">
      <alignment horizontal="center" vertical="top" wrapText="1"/>
    </xf>
    <xf numFmtId="0" fontId="28" fillId="8" borderId="4" xfId="0" applyFont="1" applyFill="1" applyBorder="1" applyAlignment="1" applyProtection="1">
      <alignment horizontal="right" vertical="top" wrapText="1"/>
    </xf>
    <xf numFmtId="10" fontId="28" fillId="8" borderId="1" xfId="0" applyNumberFormat="1" applyFont="1" applyFill="1" applyBorder="1" applyAlignment="1" applyProtection="1">
      <alignment horizontal="right" vertical="top" wrapText="1"/>
    </xf>
    <xf numFmtId="44" fontId="28" fillId="8" borderId="53" xfId="12" applyFont="1" applyFill="1" applyBorder="1" applyAlignment="1" applyProtection="1">
      <alignment horizontal="center" vertical="top" wrapText="1"/>
    </xf>
    <xf numFmtId="0" fontId="25" fillId="0" borderId="1" xfId="0" applyFont="1" applyBorder="1" applyAlignment="1" applyProtection="1">
      <alignment horizontal="right" wrapText="1"/>
    </xf>
    <xf numFmtId="0" fontId="25" fillId="2" borderId="2" xfId="0" applyFont="1" applyFill="1" applyBorder="1" applyAlignment="1" applyProtection="1">
      <alignment vertical="justify" wrapText="1"/>
    </xf>
    <xf numFmtId="43" fontId="25" fillId="2" borderId="53" xfId="77" applyFont="1" applyFill="1" applyBorder="1" applyAlignment="1" applyProtection="1">
      <alignment horizontal="right" vertical="center" wrapText="1"/>
    </xf>
    <xf numFmtId="0" fontId="25" fillId="0" borderId="2" xfId="0" applyFont="1" applyFill="1" applyBorder="1" applyAlignment="1" applyProtection="1">
      <alignment vertical="justify" wrapText="1"/>
    </xf>
    <xf numFmtId="0" fontId="25" fillId="3" borderId="1" xfId="0" applyFont="1" applyFill="1" applyBorder="1" applyAlignment="1" applyProtection="1">
      <alignment vertical="justify" wrapText="1"/>
      <protection locked="0"/>
    </xf>
    <xf numFmtId="43" fontId="25" fillId="0" borderId="53" xfId="77" applyFont="1" applyBorder="1" applyAlignment="1" applyProtection="1">
      <alignment horizontal="right" vertical="center" wrapText="1"/>
    </xf>
    <xf numFmtId="43" fontId="25" fillId="0" borderId="53" xfId="77" applyFont="1" applyBorder="1" applyAlignment="1" applyProtection="1">
      <alignment vertical="center" wrapText="1"/>
    </xf>
    <xf numFmtId="0" fontId="25" fillId="8" borderId="57" xfId="0" applyFont="1" applyFill="1" applyBorder="1" applyAlignment="1" applyProtection="1">
      <alignment horizontal="center" wrapText="1"/>
    </xf>
    <xf numFmtId="0" fontId="28" fillId="8" borderId="2" xfId="0" applyFont="1" applyFill="1" applyBorder="1" applyAlignment="1" applyProtection="1">
      <alignment vertical="center" wrapText="1"/>
    </xf>
    <xf numFmtId="0" fontId="28" fillId="8" borderId="1" xfId="0" applyFont="1" applyFill="1" applyBorder="1" applyAlignment="1" applyProtection="1">
      <alignment horizontal="center" vertical="center" wrapText="1"/>
    </xf>
    <xf numFmtId="0" fontId="25" fillId="2" borderId="1" xfId="0" applyFont="1" applyFill="1" applyBorder="1" applyAlignment="1" applyProtection="1">
      <alignment vertical="center" wrapText="1"/>
    </xf>
    <xf numFmtId="0" fontId="28" fillId="8" borderId="4" xfId="0" applyFont="1" applyFill="1" applyBorder="1" applyAlignment="1" applyProtection="1">
      <alignment vertical="top" wrapText="1"/>
    </xf>
    <xf numFmtId="0" fontId="28" fillId="8" borderId="58" xfId="0" applyFont="1" applyFill="1" applyBorder="1" applyAlignment="1" applyProtection="1">
      <alignment horizontal="center" vertical="center" wrapText="1"/>
    </xf>
    <xf numFmtId="0" fontId="26" fillId="2" borderId="0" xfId="0" applyFont="1" applyFill="1" applyProtection="1"/>
    <xf numFmtId="0" fontId="26" fillId="2" borderId="45" xfId="0" applyFont="1" applyFill="1" applyBorder="1" applyAlignment="1" applyProtection="1">
      <alignment horizontal="center" vertical="center" wrapText="1"/>
    </xf>
    <xf numFmtId="0" fontId="26" fillId="2" borderId="2" xfId="0" applyFont="1" applyFill="1" applyBorder="1" applyAlignment="1" applyProtection="1">
      <alignment vertical="center" wrapText="1"/>
    </xf>
    <xf numFmtId="10" fontId="25" fillId="3" borderId="1" xfId="0" applyNumberFormat="1" applyFont="1" applyFill="1" applyBorder="1" applyAlignment="1" applyProtection="1">
      <alignment horizontal="center" vertical="center" wrapText="1"/>
      <protection locked="0"/>
    </xf>
    <xf numFmtId="0" fontId="26" fillId="2" borderId="0" xfId="0" applyFont="1" applyFill="1" applyBorder="1"/>
    <xf numFmtId="0" fontId="26" fillId="0" borderId="0" xfId="0" applyFont="1"/>
    <xf numFmtId="10" fontId="28" fillId="8" borderId="4" xfId="0" applyNumberFormat="1" applyFont="1" applyFill="1" applyBorder="1" applyAlignment="1" applyProtection="1">
      <alignment horizontal="center" vertical="center" wrapText="1"/>
    </xf>
    <xf numFmtId="0" fontId="28" fillId="8" borderId="58" xfId="0" applyFont="1" applyFill="1" applyBorder="1" applyAlignment="1" applyProtection="1">
      <alignment vertical="center" wrapText="1"/>
    </xf>
    <xf numFmtId="0" fontId="28" fillId="8" borderId="59" xfId="0" applyFont="1" applyFill="1" applyBorder="1" applyAlignment="1" applyProtection="1">
      <alignment horizontal="center" vertical="center" wrapText="1"/>
    </xf>
    <xf numFmtId="10" fontId="25" fillId="3" borderId="51" xfId="0" applyNumberFormat="1" applyFont="1" applyFill="1" applyBorder="1" applyAlignment="1" applyProtection="1">
      <alignment horizontal="center" vertical="center" wrapText="1"/>
      <protection locked="0"/>
    </xf>
    <xf numFmtId="2" fontId="25" fillId="0" borderId="53" xfId="12" applyNumberFormat="1" applyFont="1" applyBorder="1" applyAlignment="1" applyProtection="1">
      <alignment vertical="top" wrapText="1"/>
    </xf>
    <xf numFmtId="10" fontId="28" fillId="8" borderId="1" xfId="0" applyNumberFormat="1" applyFont="1" applyFill="1" applyBorder="1" applyAlignment="1" applyProtection="1">
      <alignment horizontal="center" vertical="center" wrapText="1"/>
    </xf>
    <xf numFmtId="0" fontId="25" fillId="0" borderId="4" xfId="0" applyFont="1" applyBorder="1" applyAlignment="1" applyProtection="1">
      <alignment vertical="center" wrapText="1"/>
    </xf>
    <xf numFmtId="0" fontId="28" fillId="8" borderId="57" xfId="0" applyFont="1" applyFill="1" applyBorder="1" applyAlignment="1" applyProtection="1">
      <alignment vertical="center" wrapText="1"/>
    </xf>
    <xf numFmtId="43" fontId="25" fillId="0" borderId="53" xfId="77" applyFont="1" applyFill="1" applyBorder="1" applyAlignment="1" applyProtection="1">
      <alignment horizontal="center" vertical="top" wrapText="1"/>
    </xf>
    <xf numFmtId="43" fontId="25" fillId="0" borderId="53" xfId="77" applyFont="1" applyFill="1" applyBorder="1" applyAlignment="1" applyProtection="1">
      <alignment horizontal="right" vertical="top" wrapText="1"/>
    </xf>
    <xf numFmtId="0" fontId="28" fillId="8" borderId="51" xfId="0" applyFont="1" applyFill="1" applyBorder="1" applyAlignment="1" applyProtection="1">
      <alignment horizontal="left" vertical="center" wrapText="1"/>
    </xf>
    <xf numFmtId="10" fontId="25" fillId="3" borderId="1" xfId="0" applyNumberFormat="1" applyFont="1" applyFill="1" applyBorder="1" applyAlignment="1" applyProtection="1">
      <alignment vertical="top" wrapText="1"/>
      <protection locked="0"/>
    </xf>
    <xf numFmtId="164" fontId="25" fillId="0" borderId="53" xfId="0" applyNumberFormat="1" applyFont="1" applyBorder="1" applyAlignment="1" applyProtection="1">
      <alignment horizontal="left" vertical="top"/>
    </xf>
    <xf numFmtId="10" fontId="25" fillId="0" borderId="1" xfId="0" applyNumberFormat="1" applyFont="1" applyBorder="1" applyAlignment="1" applyProtection="1">
      <alignment vertical="top" wrapText="1"/>
    </xf>
    <xf numFmtId="0" fontId="25" fillId="0" borderId="45" xfId="0" applyFont="1" applyBorder="1" applyAlignment="1" applyProtection="1">
      <alignment vertical="center" wrapText="1"/>
    </xf>
    <xf numFmtId="0" fontId="25" fillId="0" borderId="53" xfId="0" applyFont="1" applyBorder="1" applyAlignment="1" applyProtection="1">
      <alignment horizontal="left" vertical="top" wrapText="1"/>
    </xf>
    <xf numFmtId="0" fontId="25" fillId="3" borderId="1" xfId="0" applyFont="1" applyFill="1" applyBorder="1" applyAlignment="1" applyProtection="1">
      <alignment horizontal="left" vertical="center" wrapText="1"/>
      <protection locked="0"/>
    </xf>
    <xf numFmtId="10" fontId="28" fillId="8" borderId="1" xfId="0" applyNumberFormat="1" applyFont="1" applyFill="1" applyBorder="1" applyAlignment="1" applyProtection="1">
      <alignment vertical="top" wrapText="1"/>
    </xf>
    <xf numFmtId="44" fontId="28" fillId="8" borderId="53" xfId="12" applyFont="1" applyFill="1" applyBorder="1" applyAlignment="1" applyProtection="1">
      <alignment horizontal="left" vertical="top"/>
    </xf>
    <xf numFmtId="10" fontId="30" fillId="2" borderId="20" xfId="2" applyNumberFormat="1" applyFont="1" applyFill="1" applyBorder="1" applyAlignment="1" applyProtection="1"/>
    <xf numFmtId="0" fontId="30" fillId="2" borderId="20" xfId="0" applyFont="1" applyFill="1" applyBorder="1" applyAlignment="1" applyProtection="1">
      <alignment horizontal="right"/>
    </xf>
    <xf numFmtId="167" fontId="25" fillId="2" borderId="3" xfId="0" applyNumberFormat="1" applyFont="1" applyFill="1" applyBorder="1" applyAlignment="1" applyProtection="1">
      <alignment horizontal="center"/>
    </xf>
    <xf numFmtId="0" fontId="25" fillId="2" borderId="19" xfId="0" applyFont="1" applyFill="1" applyBorder="1" applyAlignment="1" applyProtection="1"/>
    <xf numFmtId="0" fontId="25" fillId="8" borderId="45" xfId="0" applyFont="1" applyFill="1" applyBorder="1" applyAlignment="1" applyProtection="1">
      <alignment wrapText="1"/>
    </xf>
    <xf numFmtId="43" fontId="28" fillId="8" borderId="53" xfId="77" applyFont="1" applyFill="1" applyBorder="1" applyAlignment="1" applyProtection="1">
      <alignment horizontal="center" vertical="top" wrapText="1"/>
    </xf>
    <xf numFmtId="43" fontId="25" fillId="0" borderId="53" xfId="77" applyFont="1" applyBorder="1" applyAlignment="1" applyProtection="1">
      <alignment horizontal="center" vertical="center" wrapText="1"/>
    </xf>
    <xf numFmtId="43" fontId="28" fillId="8" borderId="53" xfId="77" applyFont="1" applyFill="1" applyBorder="1" applyAlignment="1" applyProtection="1">
      <alignment horizontal="center" vertical="top"/>
    </xf>
    <xf numFmtId="0" fontId="25" fillId="0" borderId="57" xfId="0" applyFont="1" applyFill="1" applyBorder="1" applyAlignment="1" applyProtection="1">
      <alignment horizontal="justify"/>
    </xf>
    <xf numFmtId="0" fontId="25" fillId="0" borderId="6" xfId="0" applyFont="1" applyFill="1" applyBorder="1" applyProtection="1"/>
    <xf numFmtId="0" fontId="25" fillId="0" borderId="49" xfId="0" applyFont="1" applyFill="1" applyBorder="1" applyAlignment="1" applyProtection="1">
      <alignment horizontal="center" vertical="top"/>
    </xf>
    <xf numFmtId="0" fontId="31" fillId="2" borderId="0" xfId="0" applyFont="1" applyFill="1"/>
    <xf numFmtId="0" fontId="31" fillId="2" borderId="0" xfId="0" applyFont="1" applyFill="1" applyAlignment="1">
      <alignment horizontal="center" vertical="center" wrapText="1"/>
    </xf>
    <xf numFmtId="0" fontId="32" fillId="0" borderId="0" xfId="0" applyFont="1" applyBorder="1" applyAlignment="1">
      <alignment horizontal="center" vertical="center"/>
    </xf>
    <xf numFmtId="0" fontId="31" fillId="2" borderId="0" xfId="0" applyFont="1" applyFill="1" applyBorder="1" applyAlignment="1">
      <alignment horizontal="center" vertical="center" wrapText="1"/>
    </xf>
    <xf numFmtId="0" fontId="33" fillId="0" borderId="0" xfId="0" applyFont="1" applyBorder="1" applyAlignment="1">
      <alignment horizontal="justify" vertical="center"/>
    </xf>
    <xf numFmtId="0" fontId="31" fillId="2" borderId="0" xfId="0" applyFont="1" applyFill="1" applyAlignment="1">
      <alignment wrapText="1"/>
    </xf>
    <xf numFmtId="0" fontId="31" fillId="2" borderId="0" xfId="0" applyFont="1" applyFill="1" applyBorder="1"/>
    <xf numFmtId="10" fontId="31" fillId="2" borderId="0" xfId="0" applyNumberFormat="1" applyFont="1" applyFill="1" applyBorder="1" applyAlignment="1">
      <alignment horizontal="center" vertical="center" wrapText="1"/>
    </xf>
    <xf numFmtId="10" fontId="31" fillId="2" borderId="0" xfId="0" applyNumberFormat="1" applyFont="1" applyFill="1" applyBorder="1"/>
    <xf numFmtId="9" fontId="31" fillId="2" borderId="0" xfId="0" applyNumberFormat="1" applyFont="1" applyFill="1"/>
    <xf numFmtId="168" fontId="31" fillId="2" borderId="0" xfId="0" applyNumberFormat="1" applyFont="1" applyFill="1" applyAlignment="1">
      <alignment horizontal="center" vertical="center" wrapText="1"/>
    </xf>
    <xf numFmtId="0" fontId="0" fillId="3" borderId="1" xfId="0" applyFill="1" applyBorder="1" applyProtection="1">
      <protection locked="0"/>
    </xf>
    <xf numFmtId="0" fontId="19" fillId="2" borderId="22" xfId="0" applyFont="1" applyFill="1" applyBorder="1" applyAlignment="1">
      <alignment horizontal="left" vertical="center" wrapText="1"/>
    </xf>
    <xf numFmtId="0" fontId="19" fillId="2" borderId="23" xfId="0" applyFont="1" applyFill="1" applyBorder="1" applyAlignment="1">
      <alignment horizontal="left" vertical="center" wrapText="1"/>
    </xf>
    <xf numFmtId="0" fontId="19" fillId="2" borderId="24" xfId="0" applyFont="1" applyFill="1" applyBorder="1" applyAlignment="1">
      <alignment horizontal="left" vertical="center" wrapText="1"/>
    </xf>
    <xf numFmtId="10" fontId="18" fillId="2" borderId="25" xfId="0" applyNumberFormat="1" applyFont="1" applyFill="1" applyBorder="1" applyAlignment="1">
      <alignment horizontal="center" vertical="center"/>
    </xf>
    <xf numFmtId="10" fontId="18" fillId="2" borderId="23" xfId="0" applyNumberFormat="1" applyFont="1" applyFill="1" applyBorder="1" applyAlignment="1">
      <alignment horizontal="center" vertical="center"/>
    </xf>
    <xf numFmtId="10" fontId="18" fillId="2" borderId="26" xfId="0" applyNumberFormat="1" applyFont="1" applyFill="1" applyBorder="1" applyAlignment="1">
      <alignment horizontal="center" vertical="center"/>
    </xf>
    <xf numFmtId="0" fontId="17" fillId="5" borderId="27" xfId="0" applyFont="1" applyFill="1" applyBorder="1" applyAlignment="1">
      <alignment horizontal="center" vertical="center"/>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10" fontId="17" fillId="5" borderId="30" xfId="0" applyNumberFormat="1" applyFont="1" applyFill="1" applyBorder="1" applyAlignment="1">
      <alignment horizontal="center" vertical="center"/>
    </xf>
    <xf numFmtId="10" fontId="17" fillId="5" borderId="28" xfId="0" applyNumberFormat="1" applyFont="1" applyFill="1" applyBorder="1" applyAlignment="1">
      <alignment horizontal="center" vertical="center"/>
    </xf>
    <xf numFmtId="10" fontId="17" fillId="5" borderId="31" xfId="0" applyNumberFormat="1" applyFont="1" applyFill="1" applyBorder="1" applyAlignment="1">
      <alignment horizontal="center" vertical="center"/>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5" borderId="10" xfId="0" applyFont="1" applyFill="1" applyBorder="1" applyAlignment="1">
      <alignment horizontal="center" vertical="center"/>
    </xf>
    <xf numFmtId="0" fontId="20" fillId="2" borderId="37" xfId="0" applyFont="1" applyFill="1" applyBorder="1" applyAlignment="1">
      <alignment horizontal="left" vertical="center" wrapText="1"/>
    </xf>
    <xf numFmtId="0" fontId="1" fillId="2" borderId="0" xfId="0" applyFont="1" applyFill="1" applyBorder="1" applyAlignment="1">
      <alignment horizontal="center" vertical="center"/>
    </xf>
    <xf numFmtId="0" fontId="1" fillId="2" borderId="1" xfId="0" applyFont="1" applyFill="1" applyBorder="1" applyAlignment="1">
      <alignment horizontal="left"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14" fillId="4" borderId="1" xfId="0" applyFont="1" applyFill="1" applyBorder="1" applyAlignment="1">
      <alignment horizontal="center" vertical="center"/>
    </xf>
    <xf numFmtId="0" fontId="10" fillId="2" borderId="6" xfId="0" applyFont="1" applyFill="1" applyBorder="1" applyAlignment="1">
      <alignment horizontal="center"/>
    </xf>
    <xf numFmtId="0" fontId="15" fillId="2" borderId="0" xfId="0" applyFont="1" applyFill="1" applyBorder="1" applyAlignment="1">
      <alignment horizontal="center" wrapText="1"/>
    </xf>
    <xf numFmtId="0" fontId="18" fillId="2" borderId="13" xfId="0" applyFont="1" applyFill="1" applyBorder="1" applyAlignment="1">
      <alignment horizontal="left" vertical="center"/>
    </xf>
    <xf numFmtId="0" fontId="18" fillId="2" borderId="14" xfId="0" applyFont="1" applyFill="1" applyBorder="1" applyAlignment="1">
      <alignment horizontal="left" vertical="center"/>
    </xf>
    <xf numFmtId="0" fontId="18" fillId="2" borderId="15" xfId="0" applyFont="1" applyFill="1" applyBorder="1" applyAlignment="1">
      <alignment horizontal="left" vertical="center"/>
    </xf>
    <xf numFmtId="10" fontId="18" fillId="2" borderId="16" xfId="0" applyNumberFormat="1" applyFont="1" applyFill="1" applyBorder="1" applyAlignment="1">
      <alignment horizontal="center" vertical="center"/>
    </xf>
    <xf numFmtId="10" fontId="18" fillId="2" borderId="14" xfId="0" applyNumberFormat="1" applyFont="1" applyFill="1" applyBorder="1" applyAlignment="1">
      <alignment horizontal="center" vertical="center"/>
    </xf>
    <xf numFmtId="10" fontId="18" fillId="2" borderId="17" xfId="0" applyNumberFormat="1" applyFont="1" applyFill="1" applyBorder="1" applyAlignment="1">
      <alignment horizontal="center" vertical="center"/>
    </xf>
    <xf numFmtId="0" fontId="19" fillId="2" borderId="18" xfId="0" applyFont="1" applyFill="1" applyBorder="1" applyAlignment="1">
      <alignment horizontal="left" vertical="center"/>
    </xf>
    <xf numFmtId="0" fontId="19" fillId="2" borderId="3" xfId="0" applyFont="1" applyFill="1" applyBorder="1" applyAlignment="1">
      <alignment horizontal="left" vertical="center"/>
    </xf>
    <xf numFmtId="0" fontId="19" fillId="2" borderId="19" xfId="0" applyFont="1" applyFill="1" applyBorder="1" applyAlignment="1">
      <alignment horizontal="left" vertical="center"/>
    </xf>
    <xf numFmtId="10" fontId="18" fillId="2" borderId="20" xfId="0" applyNumberFormat="1" applyFont="1" applyFill="1" applyBorder="1" applyAlignment="1">
      <alignment horizontal="center" vertical="center"/>
    </xf>
    <xf numFmtId="10" fontId="18" fillId="2" borderId="3" xfId="0" applyNumberFormat="1" applyFont="1" applyFill="1" applyBorder="1" applyAlignment="1">
      <alignment horizontal="center" vertical="center"/>
    </xf>
    <xf numFmtId="10" fontId="18" fillId="2" borderId="21" xfId="0" applyNumberFormat="1" applyFont="1" applyFill="1" applyBorder="1" applyAlignment="1">
      <alignment horizontal="center" vertical="center"/>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10" fontId="4" fillId="2" borderId="2" xfId="0" applyNumberFormat="1" applyFont="1" applyFill="1" applyBorder="1" applyAlignment="1">
      <alignment horizontal="left" vertical="center"/>
    </xf>
    <xf numFmtId="10" fontId="4" fillId="2" borderId="3" xfId="0" applyNumberFormat="1" applyFont="1" applyFill="1" applyBorder="1" applyAlignment="1">
      <alignment horizontal="left" vertical="center"/>
    </xf>
    <xf numFmtId="10" fontId="4" fillId="2" borderId="4" xfId="0" applyNumberFormat="1"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2" borderId="1" xfId="0" applyFont="1" applyFill="1" applyBorder="1" applyAlignment="1">
      <alignment horizontal="left"/>
    </xf>
    <xf numFmtId="0" fontId="3" fillId="2" borderId="1" xfId="0" applyFont="1" applyFill="1" applyBorder="1" applyAlignment="1">
      <alignment horizontal="center"/>
    </xf>
    <xf numFmtId="0" fontId="3" fillId="2" borderId="0" xfId="0" applyFont="1" applyFill="1" applyAlignment="1">
      <alignment horizontal="center"/>
    </xf>
    <xf numFmtId="0" fontId="4" fillId="2" borderId="1" xfId="0" applyFont="1" applyFill="1" applyBorder="1" applyAlignment="1">
      <alignment horizontal="left"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1" xfId="0" applyFont="1" applyFill="1" applyBorder="1" applyAlignment="1">
      <alignment horizontal="left" vertical="center" wrapText="1"/>
    </xf>
    <xf numFmtId="0" fontId="4" fillId="2" borderId="1" xfId="0" applyFont="1" applyFill="1" applyBorder="1" applyAlignment="1">
      <alignment horizontal="left"/>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3" fillId="2" borderId="0" xfId="0" applyFont="1" applyFill="1" applyBorder="1" applyAlignment="1">
      <alignment horizont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2" fillId="2" borderId="1" xfId="0" applyFont="1" applyFill="1" applyBorder="1" applyAlignment="1">
      <alignment horizontal="left"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4" fillId="2" borderId="1" xfId="0" applyFont="1" applyFill="1" applyBorder="1" applyAlignment="1">
      <alignment horizontal="left" vertical="center" wrapText="1"/>
    </xf>
    <xf numFmtId="0" fontId="1" fillId="2" borderId="0" xfId="0" applyFont="1" applyFill="1" applyBorder="1" applyAlignment="1">
      <alignment horizontal="center"/>
    </xf>
    <xf numFmtId="0" fontId="3" fillId="2" borderId="1" xfId="0" applyFont="1" applyFill="1" applyBorder="1" applyAlignment="1">
      <alignment horizontal="left"/>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21" fillId="2" borderId="1" xfId="0" applyFont="1" applyFill="1" applyBorder="1" applyAlignment="1">
      <alignment horizontal="left"/>
    </xf>
    <xf numFmtId="0" fontId="3" fillId="2" borderId="0" xfId="0" applyFont="1" applyFill="1" applyBorder="1" applyAlignment="1">
      <alignment horizontal="center" wrapText="1"/>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4" xfId="0" applyFont="1" applyFill="1" applyBorder="1" applyAlignment="1">
      <alignment horizontal="left"/>
    </xf>
    <xf numFmtId="4" fontId="7" fillId="2" borderId="2" xfId="0" applyNumberFormat="1" applyFont="1" applyFill="1" applyBorder="1" applyAlignment="1">
      <alignment horizontal="center"/>
    </xf>
    <xf numFmtId="4" fontId="7" fillId="2" borderId="4" xfId="0" applyNumberFormat="1" applyFont="1" applyFill="1" applyBorder="1" applyAlignment="1">
      <alignment horizontal="center"/>
    </xf>
    <xf numFmtId="0" fontId="8" fillId="2" borderId="2" xfId="0" applyFont="1" applyFill="1" applyBorder="1" applyAlignment="1">
      <alignment horizontal="center"/>
    </xf>
    <xf numFmtId="0" fontId="8" fillId="2" borderId="4" xfId="0" applyFont="1" applyFill="1" applyBorder="1" applyAlignment="1">
      <alignment horizontal="center"/>
    </xf>
    <xf numFmtId="49" fontId="3" fillId="2" borderId="2" xfId="0" applyNumberFormat="1" applyFont="1" applyFill="1" applyBorder="1" applyAlignment="1">
      <alignment horizontal="center"/>
    </xf>
    <xf numFmtId="49" fontId="3" fillId="2" borderId="4" xfId="0" applyNumberFormat="1" applyFont="1" applyFill="1" applyBorder="1" applyAlignment="1">
      <alignment horizontal="center"/>
    </xf>
    <xf numFmtId="0" fontId="5" fillId="2" borderId="1" xfId="0" applyFont="1" applyFill="1" applyBorder="1" applyAlignment="1">
      <alignment horizontal="left"/>
    </xf>
    <xf numFmtId="0" fontId="7" fillId="2" borderId="2" xfId="0" applyFont="1" applyFill="1" applyBorder="1" applyAlignment="1">
      <alignment horizontal="center"/>
    </xf>
    <xf numFmtId="0" fontId="7" fillId="2" borderId="3" xfId="0" applyFont="1" applyFill="1" applyBorder="1" applyAlignment="1">
      <alignment horizontal="center"/>
    </xf>
    <xf numFmtId="0" fontId="7" fillId="2" borderId="4" xfId="0" applyFont="1" applyFill="1" applyBorder="1" applyAlignment="1">
      <alignment horizontal="center"/>
    </xf>
    <xf numFmtId="0" fontId="7" fillId="2" borderId="2" xfId="0" applyNumberFormat="1" applyFont="1" applyFill="1" applyBorder="1" applyAlignment="1">
      <alignment horizontal="center" vertical="center"/>
    </xf>
    <xf numFmtId="0" fontId="7" fillId="2" borderId="4" xfId="0" applyNumberFormat="1" applyFont="1" applyFill="1" applyBorder="1" applyAlignment="1">
      <alignment horizontal="center" vertic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xf numFmtId="0" fontId="2" fillId="2" borderId="0" xfId="0" applyFont="1" applyFill="1" applyAlignment="1">
      <alignment horizontal="center"/>
    </xf>
    <xf numFmtId="0" fontId="1" fillId="2" borderId="1" xfId="0" applyFont="1" applyFill="1" applyBorder="1" applyAlignment="1">
      <alignment horizontal="center"/>
    </xf>
    <xf numFmtId="0" fontId="35" fillId="0" borderId="2" xfId="0" applyFont="1" applyBorder="1" applyAlignment="1">
      <alignment horizontal="justify" vertical="center"/>
    </xf>
    <xf numFmtId="0" fontId="0" fillId="0" borderId="4" xfId="0" applyBorder="1" applyAlignment="1"/>
    <xf numFmtId="0" fontId="35" fillId="2" borderId="1" xfId="0" applyFont="1" applyFill="1" applyBorder="1" applyAlignment="1">
      <alignment horizontal="justify" vertical="center"/>
    </xf>
    <xf numFmtId="0" fontId="0" fillId="2" borderId="1" xfId="0" applyFill="1" applyBorder="1" applyAlignment="1"/>
    <xf numFmtId="0" fontId="39" fillId="0" borderId="0" xfId="0" applyFont="1" applyBorder="1" applyAlignment="1">
      <alignment horizontal="justify" vertical="center"/>
    </xf>
    <xf numFmtId="0" fontId="0" fillId="0" borderId="0" xfId="0" applyBorder="1" applyAlignment="1"/>
    <xf numFmtId="0" fontId="38" fillId="0" borderId="2" xfId="0" applyFont="1" applyBorder="1" applyAlignment="1">
      <alignment horizontal="justify" vertical="center"/>
    </xf>
    <xf numFmtId="0" fontId="37" fillId="0" borderId="4" xfId="0" applyFont="1" applyBorder="1" applyAlignment="1"/>
    <xf numFmtId="0" fontId="34" fillId="0" borderId="2" xfId="0" applyFont="1" applyBorder="1" applyAlignment="1">
      <alignment horizontal="justify" vertical="center"/>
    </xf>
    <xf numFmtId="0" fontId="34" fillId="0" borderId="0" xfId="0" applyFont="1" applyBorder="1" applyAlignment="1">
      <alignment horizontal="justify" vertical="center"/>
    </xf>
    <xf numFmtId="0" fontId="31" fillId="2" borderId="0" xfId="0" applyFont="1" applyFill="1" applyBorder="1" applyAlignment="1"/>
    <xf numFmtId="0" fontId="35" fillId="0" borderId="1" xfId="0" applyFont="1" applyBorder="1" applyAlignment="1">
      <alignment horizontal="justify" vertical="center"/>
    </xf>
    <xf numFmtId="0" fontId="0" fillId="0" borderId="1" xfId="0" applyBorder="1" applyAlignment="1"/>
    <xf numFmtId="0" fontId="36" fillId="0" borderId="2" xfId="0" applyFont="1" applyBorder="1" applyAlignment="1">
      <alignment horizontal="justify" vertical="center"/>
    </xf>
    <xf numFmtId="0" fontId="28" fillId="8" borderId="20" xfId="0" applyFont="1" applyFill="1" applyBorder="1" applyAlignment="1" applyProtection="1">
      <alignment horizontal="left" vertical="center" wrapText="1"/>
    </xf>
    <xf numFmtId="0" fontId="28" fillId="8" borderId="3" xfId="0" applyFont="1" applyFill="1" applyBorder="1" applyAlignment="1" applyProtection="1">
      <alignment horizontal="left" vertical="center" wrapText="1"/>
    </xf>
    <xf numFmtId="0" fontId="28" fillId="8" borderId="4" xfId="0" applyFont="1" applyFill="1" applyBorder="1" applyAlignment="1" applyProtection="1">
      <alignment horizontal="left" vertical="center" wrapText="1"/>
    </xf>
    <xf numFmtId="0" fontId="28" fillId="0" borderId="39" xfId="0" applyFont="1" applyBorder="1" applyAlignment="1">
      <alignment horizontal="center" vertical="center"/>
    </xf>
    <xf numFmtId="0" fontId="25" fillId="0" borderId="0" xfId="0" applyFont="1" applyAlignment="1">
      <alignment horizontal="left" vertical="center" wrapText="1"/>
    </xf>
    <xf numFmtId="0" fontId="25" fillId="0" borderId="1" xfId="0" applyFont="1" applyBorder="1" applyAlignment="1" applyProtection="1">
      <alignment horizontal="left" vertical="center" wrapText="1"/>
    </xf>
    <xf numFmtId="0" fontId="25" fillId="0" borderId="2" xfId="0" applyFont="1" applyBorder="1" applyAlignment="1" applyProtection="1">
      <alignment horizontal="left" vertical="center" wrapText="1"/>
    </xf>
    <xf numFmtId="0" fontId="25" fillId="0" borderId="4" xfId="0" applyFont="1" applyBorder="1" applyAlignment="1" applyProtection="1">
      <alignment horizontal="left" vertical="center" wrapText="1"/>
    </xf>
    <xf numFmtId="0" fontId="28" fillId="8" borderId="20" xfId="0" applyFont="1" applyFill="1" applyBorder="1" applyAlignment="1" applyProtection="1">
      <alignment horizontal="center" vertical="center" wrapText="1"/>
    </xf>
    <xf numFmtId="0" fontId="28" fillId="8" borderId="3" xfId="0" applyFont="1" applyFill="1" applyBorder="1" applyAlignment="1" applyProtection="1">
      <alignment horizontal="center" vertical="center" wrapText="1"/>
    </xf>
    <xf numFmtId="0" fontId="28" fillId="8" borderId="4" xfId="0" applyFont="1" applyFill="1" applyBorder="1" applyAlignment="1" applyProtection="1">
      <alignment horizontal="center" vertical="center" wrapText="1"/>
    </xf>
    <xf numFmtId="0" fontId="28" fillId="8" borderId="20" xfId="0" applyFont="1" applyFill="1" applyBorder="1" applyAlignment="1" applyProtection="1">
      <alignment horizontal="right" vertical="center" wrapText="1"/>
    </xf>
    <xf numFmtId="0" fontId="28" fillId="8" borderId="4" xfId="0" applyFont="1" applyFill="1" applyBorder="1" applyAlignment="1" applyProtection="1">
      <alignment horizontal="right" vertical="center" wrapText="1"/>
    </xf>
    <xf numFmtId="0" fontId="28" fillId="7" borderId="20" xfId="0" applyFont="1" applyFill="1" applyBorder="1" applyAlignment="1" applyProtection="1">
      <alignment horizontal="center" vertical="center"/>
    </xf>
    <xf numFmtId="0" fontId="28" fillId="7" borderId="3" xfId="0" applyFont="1" applyFill="1" applyBorder="1" applyAlignment="1" applyProtection="1">
      <alignment horizontal="center" vertical="center"/>
    </xf>
    <xf numFmtId="0" fontId="28" fillId="7" borderId="19" xfId="0" applyFont="1" applyFill="1" applyBorder="1" applyAlignment="1" applyProtection="1">
      <alignment horizontal="center" vertical="center"/>
    </xf>
    <xf numFmtId="0" fontId="28" fillId="8" borderId="2" xfId="0" applyFont="1" applyFill="1" applyBorder="1" applyAlignment="1" applyProtection="1">
      <alignment horizontal="left" vertical="center" wrapText="1"/>
    </xf>
    <xf numFmtId="0" fontId="28" fillId="8" borderId="3" xfId="0" applyFont="1" applyFill="1" applyBorder="1" applyAlignment="1" applyProtection="1">
      <alignment horizontal="right" vertical="center" wrapText="1"/>
    </xf>
    <xf numFmtId="0" fontId="25" fillId="2" borderId="57" xfId="0" applyFont="1" applyFill="1" applyBorder="1" applyAlignment="1" applyProtection="1">
      <alignment horizontal="center"/>
    </xf>
    <xf numFmtId="0" fontId="25" fillId="2" borderId="6" xfId="0" applyFont="1" applyFill="1" applyBorder="1" applyAlignment="1" applyProtection="1">
      <alignment horizontal="center"/>
    </xf>
    <xf numFmtId="0" fontId="25" fillId="2" borderId="49" xfId="0" applyFont="1" applyFill="1" applyBorder="1" applyAlignment="1" applyProtection="1">
      <alignment horizontal="center"/>
    </xf>
    <xf numFmtId="0" fontId="25" fillId="7" borderId="42" xfId="0" applyFont="1" applyFill="1" applyBorder="1" applyAlignment="1" applyProtection="1">
      <alignment horizontal="center" vertical="center"/>
    </xf>
    <xf numFmtId="0" fontId="25" fillId="7" borderId="43" xfId="0" applyFont="1" applyFill="1" applyBorder="1" applyAlignment="1" applyProtection="1">
      <alignment horizontal="center" vertical="center"/>
    </xf>
    <xf numFmtId="0" fontId="25" fillId="7" borderId="44" xfId="0" applyFont="1" applyFill="1" applyBorder="1" applyAlignment="1" applyProtection="1">
      <alignment horizontal="center" vertical="center"/>
    </xf>
    <xf numFmtId="0" fontId="28" fillId="8" borderId="6" xfId="0" applyFont="1" applyFill="1" applyBorder="1" applyAlignment="1" applyProtection="1">
      <alignment horizontal="right" vertical="center" wrapText="1"/>
    </xf>
    <xf numFmtId="0" fontId="28" fillId="8" borderId="60" xfId="0" applyFont="1" applyFill="1" applyBorder="1" applyAlignment="1" applyProtection="1">
      <alignment horizontal="right" vertical="center" wrapText="1"/>
    </xf>
    <xf numFmtId="0" fontId="28" fillId="7" borderId="42" xfId="0" applyFont="1" applyFill="1" applyBorder="1" applyAlignment="1" applyProtection="1">
      <alignment horizontal="center" vertical="center"/>
    </xf>
    <xf numFmtId="0" fontId="28" fillId="7" borderId="43" xfId="0" applyFont="1" applyFill="1" applyBorder="1" applyAlignment="1" applyProtection="1">
      <alignment horizontal="center" vertical="center"/>
    </xf>
    <xf numFmtId="0" fontId="28" fillId="7" borderId="44" xfId="0" applyFont="1" applyFill="1" applyBorder="1" applyAlignment="1" applyProtection="1">
      <alignment horizontal="center" vertical="center"/>
    </xf>
    <xf numFmtId="0" fontId="28" fillId="8" borderId="55" xfId="0" applyFont="1" applyFill="1" applyBorder="1" applyAlignment="1" applyProtection="1">
      <alignment horizontal="left" vertical="center" wrapText="1"/>
    </xf>
    <xf numFmtId="0" fontId="28" fillId="8" borderId="56" xfId="0" applyFont="1" applyFill="1" applyBorder="1" applyAlignment="1" applyProtection="1">
      <alignment horizontal="left" vertical="center" wrapText="1"/>
    </xf>
    <xf numFmtId="0" fontId="28" fillId="2" borderId="57" xfId="0" applyFont="1" applyFill="1" applyBorder="1" applyAlignment="1" applyProtection="1">
      <alignment horizontal="center" vertical="center" wrapText="1"/>
    </xf>
    <xf numFmtId="0" fontId="28" fillId="2" borderId="6" xfId="0" applyFont="1" applyFill="1" applyBorder="1" applyAlignment="1" applyProtection="1">
      <alignment horizontal="center" vertical="center" wrapText="1"/>
    </xf>
    <xf numFmtId="0" fontId="28" fillId="2" borderId="49" xfId="0" applyFont="1" applyFill="1" applyBorder="1" applyAlignment="1" applyProtection="1">
      <alignment horizontal="center" vertical="center" wrapText="1"/>
    </xf>
    <xf numFmtId="0" fontId="28" fillId="2" borderId="20" xfId="0" applyFont="1" applyFill="1" applyBorder="1" applyAlignment="1" applyProtection="1">
      <alignment horizontal="center" vertical="center" wrapText="1"/>
    </xf>
    <xf numFmtId="0" fontId="28" fillId="2" borderId="3" xfId="0" applyFont="1" applyFill="1" applyBorder="1" applyAlignment="1" applyProtection="1">
      <alignment horizontal="center" vertical="center" wrapText="1"/>
    </xf>
    <xf numFmtId="0" fontId="28" fillId="2" borderId="19" xfId="0" applyFont="1" applyFill="1" applyBorder="1" applyAlignment="1" applyProtection="1">
      <alignment horizontal="center" vertical="center" wrapText="1"/>
    </xf>
    <xf numFmtId="0" fontId="28" fillId="8" borderId="3" xfId="0" applyFont="1" applyFill="1" applyBorder="1" applyAlignment="1" applyProtection="1">
      <alignment horizontal="right" vertical="top" wrapText="1"/>
    </xf>
    <xf numFmtId="0" fontId="28" fillId="8" borderId="4" xfId="0" applyFont="1" applyFill="1" applyBorder="1" applyAlignment="1" applyProtection="1">
      <alignment horizontal="right" vertical="top" wrapText="1"/>
    </xf>
    <xf numFmtId="0" fontId="25" fillId="2" borderId="57" xfId="0" applyFont="1" applyFill="1" applyBorder="1" applyAlignment="1" applyProtection="1">
      <alignment horizontal="center" wrapText="1"/>
    </xf>
    <xf numFmtId="0" fontId="25" fillId="2" borderId="6" xfId="0" applyFont="1" applyFill="1" applyBorder="1" applyAlignment="1" applyProtection="1">
      <alignment horizontal="center" wrapText="1"/>
    </xf>
    <xf numFmtId="0" fontId="25" fillId="2" borderId="49" xfId="0" applyFont="1" applyFill="1" applyBorder="1" applyAlignment="1" applyProtection="1">
      <alignment horizontal="center" wrapText="1"/>
    </xf>
    <xf numFmtId="0" fontId="29" fillId="7" borderId="42" xfId="0" applyFont="1" applyFill="1" applyBorder="1" applyAlignment="1" applyProtection="1">
      <alignment horizontal="center" vertical="center"/>
    </xf>
    <xf numFmtId="0" fontId="29" fillId="7" borderId="43" xfId="0" applyFont="1" applyFill="1" applyBorder="1" applyAlignment="1" applyProtection="1">
      <alignment horizontal="center" vertical="center"/>
    </xf>
    <xf numFmtId="0" fontId="29" fillId="7" borderId="44" xfId="0" applyFont="1" applyFill="1" applyBorder="1" applyAlignment="1" applyProtection="1">
      <alignment horizontal="center" vertical="center"/>
    </xf>
    <xf numFmtId="0" fontId="28" fillId="8" borderId="20" xfId="0" applyFont="1" applyFill="1" applyBorder="1" applyAlignment="1" applyProtection="1">
      <alignment horizontal="right" vertical="top" wrapText="1"/>
    </xf>
    <xf numFmtId="0" fontId="25" fillId="3" borderId="2" xfId="0" applyFont="1" applyFill="1" applyBorder="1" applyAlignment="1" applyProtection="1">
      <alignment horizontal="justify" vertical="justify" wrapText="1"/>
      <protection locked="0"/>
    </xf>
    <xf numFmtId="0" fontId="25" fillId="3" borderId="4" xfId="0" applyFont="1" applyFill="1" applyBorder="1" applyAlignment="1" applyProtection="1">
      <alignment horizontal="justify" vertical="justify" wrapText="1"/>
      <protection locked="0"/>
    </xf>
    <xf numFmtId="49" fontId="28" fillId="0" borderId="2" xfId="77" applyNumberFormat="1" applyFont="1" applyBorder="1" applyAlignment="1" applyProtection="1">
      <alignment horizontal="center" vertical="center"/>
    </xf>
    <xf numFmtId="49" fontId="28" fillId="0" borderId="19" xfId="77" applyNumberFormat="1" applyFont="1" applyBorder="1" applyAlignment="1" applyProtection="1">
      <alignment horizontal="center" vertical="center"/>
    </xf>
    <xf numFmtId="44" fontId="28" fillId="3" borderId="2" xfId="12" applyNumberFormat="1" applyFont="1" applyFill="1" applyBorder="1" applyAlignment="1" applyProtection="1">
      <alignment horizontal="center" vertical="center"/>
      <protection locked="0"/>
    </xf>
    <xf numFmtId="44" fontId="28" fillId="3" borderId="19" xfId="12" applyFont="1" applyFill="1" applyBorder="1" applyAlignment="1" applyProtection="1">
      <alignment horizontal="center" vertical="center"/>
      <protection locked="0"/>
    </xf>
    <xf numFmtId="0" fontId="25" fillId="0" borderId="2" xfId="0" applyFont="1" applyBorder="1" applyAlignment="1" applyProtection="1">
      <alignment horizontal="center" vertical="center" wrapText="1"/>
    </xf>
    <xf numFmtId="0" fontId="25" fillId="0" borderId="19" xfId="0" applyFont="1" applyBorder="1" applyAlignment="1" applyProtection="1">
      <alignment horizontal="center" vertical="center" wrapText="1"/>
    </xf>
    <xf numFmtId="14" fontId="25" fillId="3" borderId="48" xfId="0" applyNumberFormat="1" applyFont="1" applyFill="1" applyBorder="1" applyAlignment="1" applyProtection="1">
      <alignment horizontal="center" vertical="center" wrapText="1"/>
      <protection locked="0"/>
    </xf>
    <xf numFmtId="0" fontId="25" fillId="3" borderId="49" xfId="0" applyFont="1" applyFill="1" applyBorder="1" applyAlignment="1" applyProtection="1">
      <alignment horizontal="center" vertical="center" wrapText="1"/>
      <protection locked="0"/>
    </xf>
    <xf numFmtId="0" fontId="26" fillId="7" borderId="42" xfId="0" applyFont="1" applyFill="1" applyBorder="1" applyAlignment="1" applyProtection="1">
      <alignment horizontal="center" vertical="center"/>
    </xf>
    <xf numFmtId="0" fontId="26" fillId="7" borderId="43" xfId="0" applyFont="1" applyFill="1" applyBorder="1" applyAlignment="1" applyProtection="1">
      <alignment horizontal="center" vertical="center"/>
    </xf>
    <xf numFmtId="0" fontId="26" fillId="7" borderId="44" xfId="0" applyFont="1" applyFill="1" applyBorder="1" applyAlignment="1" applyProtection="1">
      <alignment horizontal="center" vertical="center"/>
    </xf>
    <xf numFmtId="0" fontId="28" fillId="8" borderId="20" xfId="0" applyFont="1" applyFill="1" applyBorder="1" applyAlignment="1" applyProtection="1">
      <alignment horizontal="left" vertical="center"/>
    </xf>
    <xf numFmtId="0" fontId="28" fillId="8" borderId="3" xfId="0" applyFont="1" applyFill="1" applyBorder="1" applyAlignment="1" applyProtection="1">
      <alignment horizontal="left" vertical="center"/>
    </xf>
    <xf numFmtId="0" fontId="28" fillId="8" borderId="19" xfId="0" applyFont="1" applyFill="1" applyBorder="1" applyAlignment="1" applyProtection="1">
      <alignment horizontal="left" vertical="center"/>
    </xf>
    <xf numFmtId="0" fontId="25" fillId="0" borderId="2" xfId="0" applyFont="1" applyBorder="1" applyAlignment="1" applyProtection="1">
      <alignment horizontal="center" vertical="top"/>
    </xf>
    <xf numFmtId="0" fontId="25" fillId="0" borderId="19" xfId="0" applyFont="1" applyBorder="1" applyAlignment="1" applyProtection="1">
      <alignment horizontal="center" vertical="top"/>
    </xf>
    <xf numFmtId="0" fontId="29" fillId="7" borderId="2" xfId="0" applyFont="1" applyFill="1" applyBorder="1" applyAlignment="1" applyProtection="1">
      <alignment horizontal="left" vertical="top" wrapText="1"/>
    </xf>
    <xf numFmtId="0" fontId="29" fillId="7" borderId="3" xfId="0" applyFont="1" applyFill="1" applyBorder="1" applyAlignment="1" applyProtection="1">
      <alignment horizontal="left" vertical="top"/>
    </xf>
    <xf numFmtId="0" fontId="29" fillId="7" borderId="19" xfId="0" applyFont="1" applyFill="1" applyBorder="1" applyAlignment="1" applyProtection="1">
      <alignment horizontal="left" vertical="top"/>
    </xf>
    <xf numFmtId="0" fontId="28" fillId="9" borderId="20" xfId="0" applyFont="1" applyFill="1" applyBorder="1" applyAlignment="1" applyProtection="1">
      <alignment horizontal="center" vertical="center" wrapText="1"/>
    </xf>
    <xf numFmtId="0" fontId="28" fillId="9" borderId="3" xfId="0" applyFont="1" applyFill="1" applyBorder="1" applyAlignment="1" applyProtection="1">
      <alignment horizontal="center" vertical="center" wrapText="1"/>
    </xf>
    <xf numFmtId="0" fontId="28" fillId="9" borderId="19" xfId="0" applyFont="1" applyFill="1" applyBorder="1" applyAlignment="1" applyProtection="1">
      <alignment horizontal="center" vertical="center" wrapText="1"/>
    </xf>
    <xf numFmtId="0" fontId="27" fillId="7" borderId="42" xfId="0" applyFont="1" applyFill="1" applyBorder="1" applyAlignment="1" applyProtection="1">
      <alignment horizontal="center"/>
    </xf>
    <xf numFmtId="0" fontId="27" fillId="7" borderId="43" xfId="0" applyFont="1" applyFill="1" applyBorder="1" applyAlignment="1" applyProtection="1">
      <alignment horizontal="center"/>
    </xf>
    <xf numFmtId="0" fontId="27" fillId="7" borderId="44" xfId="0" applyFont="1" applyFill="1" applyBorder="1" applyAlignment="1" applyProtection="1">
      <alignment horizontal="center"/>
    </xf>
    <xf numFmtId="49" fontId="25" fillId="3" borderId="2" xfId="0" applyNumberFormat="1" applyFont="1" applyFill="1" applyBorder="1" applyAlignment="1" applyProtection="1">
      <alignment horizontal="center" vertical="top"/>
      <protection locked="0"/>
    </xf>
    <xf numFmtId="49" fontId="25" fillId="3" borderId="19" xfId="0" applyNumberFormat="1" applyFont="1" applyFill="1" applyBorder="1" applyAlignment="1" applyProtection="1">
      <alignment horizontal="center" vertical="top"/>
      <protection locked="0"/>
    </xf>
    <xf numFmtId="0" fontId="25" fillId="2" borderId="2" xfId="0" applyFont="1" applyFill="1" applyBorder="1" applyAlignment="1" applyProtection="1">
      <alignment horizontal="center" vertical="center" wrapText="1"/>
      <protection locked="0"/>
    </xf>
    <xf numFmtId="0" fontId="25" fillId="2" borderId="19" xfId="0" applyFont="1" applyFill="1" applyBorder="1" applyAlignment="1" applyProtection="1">
      <alignment horizontal="center" vertical="center" wrapText="1"/>
      <protection locked="0"/>
    </xf>
    <xf numFmtId="14" fontId="25" fillId="3" borderId="2" xfId="0" applyNumberFormat="1" applyFont="1" applyFill="1" applyBorder="1" applyAlignment="1" applyProtection="1">
      <alignment horizontal="center" vertical="top"/>
      <protection locked="0"/>
    </xf>
    <xf numFmtId="0" fontId="25" fillId="3" borderId="19" xfId="0" applyFont="1" applyFill="1" applyBorder="1" applyAlignment="1" applyProtection="1">
      <alignment horizontal="center" vertical="top"/>
      <protection locked="0"/>
    </xf>
    <xf numFmtId="0" fontId="0" fillId="0" borderId="1" xfId="0" applyFont="1" applyBorder="1" applyAlignment="1">
      <alignment horizontal="center"/>
    </xf>
    <xf numFmtId="0" fontId="15" fillId="2" borderId="0" xfId="0" applyFont="1" applyFill="1" applyAlignment="1">
      <alignment horizontal="center" wrapText="1"/>
    </xf>
    <xf numFmtId="0" fontId="12" fillId="2" borderId="1" xfId="0" applyFont="1" applyFill="1" applyBorder="1" applyAlignment="1">
      <alignment horizontal="left" vertical="center"/>
    </xf>
    <xf numFmtId="0" fontId="11" fillId="2" borderId="1" xfId="0" applyFont="1" applyFill="1" applyBorder="1" applyAlignment="1">
      <alignment horizontal="left"/>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4" fontId="6" fillId="2" borderId="2" xfId="0" applyNumberFormat="1" applyFont="1" applyFill="1" applyBorder="1" applyAlignment="1">
      <alignment horizontal="center" vertical="center"/>
    </xf>
    <xf numFmtId="0" fontId="6" fillId="2" borderId="4" xfId="0" applyNumberFormat="1" applyFont="1" applyFill="1" applyBorder="1" applyAlignment="1">
      <alignment horizontal="center" vertical="center"/>
    </xf>
    <xf numFmtId="2" fontId="25" fillId="3" borderId="1" xfId="0" applyNumberFormat="1" applyFont="1" applyFill="1" applyBorder="1" applyAlignment="1" applyProtection="1">
      <alignment vertical="justify" wrapText="1"/>
      <protection locked="0"/>
    </xf>
  </cellXfs>
  <cellStyles count="78">
    <cellStyle name="Hyperlink 2" xfId="10" xr:uid="{00000000-0005-0000-0000-000000000000}"/>
    <cellStyle name="Hyperlink 2 2" xfId="13" xr:uid="{00000000-0005-0000-0000-000001000000}"/>
    <cellStyle name="Hyperlink 3" xfId="11" xr:uid="{00000000-0005-0000-0000-000002000000}"/>
    <cellStyle name="Moeda" xfId="6" builtinId="4"/>
    <cellStyle name="Moeda 10" xfId="12" xr:uid="{00000000-0005-0000-0000-000004000000}"/>
    <cellStyle name="Moeda 2" xfId="15" xr:uid="{00000000-0005-0000-0000-000005000000}"/>
    <cellStyle name="Moeda 2 2" xfId="8" xr:uid="{00000000-0005-0000-0000-000006000000}"/>
    <cellStyle name="Moeda 2 2 2" xfId="18" xr:uid="{00000000-0005-0000-0000-000007000000}"/>
    <cellStyle name="Moeda 2 3" xfId="20" xr:uid="{00000000-0005-0000-0000-000008000000}"/>
    <cellStyle name="Moeda 2 3 2" xfId="22" xr:uid="{00000000-0005-0000-0000-000009000000}"/>
    <cellStyle name="Moeda 2 3 3" xfId="4" xr:uid="{00000000-0005-0000-0000-00000A000000}"/>
    <cellStyle name="Moeda 3" xfId="16" xr:uid="{00000000-0005-0000-0000-00000B000000}"/>
    <cellStyle name="Moeda 3 2" xfId="24" xr:uid="{00000000-0005-0000-0000-00000C000000}"/>
    <cellStyle name="Moeda 4" xfId="9" xr:uid="{00000000-0005-0000-0000-00000D000000}"/>
    <cellStyle name="Moeda 4 2" xfId="25" xr:uid="{00000000-0005-0000-0000-00000E000000}"/>
    <cellStyle name="Moeda 4 3" xfId="26" xr:uid="{00000000-0005-0000-0000-00000F000000}"/>
    <cellStyle name="Moeda 4 4" xfId="14" xr:uid="{00000000-0005-0000-0000-000010000000}"/>
    <cellStyle name="Moeda 4 5" xfId="27" xr:uid="{00000000-0005-0000-0000-000011000000}"/>
    <cellStyle name="Moeda 4 6" xfId="28" xr:uid="{00000000-0005-0000-0000-000012000000}"/>
    <cellStyle name="Moeda 4 7" xfId="29" xr:uid="{00000000-0005-0000-0000-000013000000}"/>
    <cellStyle name="Moeda 4 7 2" xfId="30" xr:uid="{00000000-0005-0000-0000-000014000000}"/>
    <cellStyle name="Moeda 4_Atacadão_Vigilância - Taguatinga" xfId="31" xr:uid="{00000000-0005-0000-0000-000015000000}"/>
    <cellStyle name="Moeda 5" xfId="32" xr:uid="{00000000-0005-0000-0000-000016000000}"/>
    <cellStyle name="Moeda 5 2" xfId="33" xr:uid="{00000000-0005-0000-0000-000017000000}"/>
    <cellStyle name="Moeda 5 3" xfId="34" xr:uid="{00000000-0005-0000-0000-000018000000}"/>
    <cellStyle name="Moeda 6" xfId="35" xr:uid="{00000000-0005-0000-0000-000019000000}"/>
    <cellStyle name="Moeda 6 2" xfId="36" xr:uid="{00000000-0005-0000-0000-00001A000000}"/>
    <cellStyle name="Moeda 7" xfId="37" xr:uid="{00000000-0005-0000-0000-00001B000000}"/>
    <cellStyle name="Moeda 8" xfId="38" xr:uid="{00000000-0005-0000-0000-00001C000000}"/>
    <cellStyle name="Moeda 9" xfId="39" xr:uid="{00000000-0005-0000-0000-00001D000000}"/>
    <cellStyle name="Normal" xfId="0" builtinId="0"/>
    <cellStyle name="Normal 2" xfId="40" xr:uid="{00000000-0005-0000-0000-00001F000000}"/>
    <cellStyle name="Normal 3" xfId="41" xr:uid="{00000000-0005-0000-0000-000020000000}"/>
    <cellStyle name="Normal 3 2" xfId="5" xr:uid="{00000000-0005-0000-0000-000021000000}"/>
    <cellStyle name="Normal 3__HPlus_Vigilancia_Reajuste 2012" xfId="42" xr:uid="{00000000-0005-0000-0000-000022000000}"/>
    <cellStyle name="Normal 4" xfId="21" xr:uid="{00000000-0005-0000-0000-000023000000}"/>
    <cellStyle name="Normal 5" xfId="3" xr:uid="{00000000-0005-0000-0000-000024000000}"/>
    <cellStyle name="Normal 6" xfId="43" xr:uid="{00000000-0005-0000-0000-000025000000}"/>
    <cellStyle name="Porcentagem" xfId="2" builtinId="5"/>
    <cellStyle name="Porcentagem 2" xfId="45" xr:uid="{00000000-0005-0000-0000-000027000000}"/>
    <cellStyle name="Porcentagem 3" xfId="46" xr:uid="{00000000-0005-0000-0000-000028000000}"/>
    <cellStyle name="Porcentagem 3 2" xfId="47" xr:uid="{00000000-0005-0000-0000-000029000000}"/>
    <cellStyle name="Porcentagem 4" xfId="48" xr:uid="{00000000-0005-0000-0000-00002A000000}"/>
    <cellStyle name="Separador de milhares 2" xfId="49" xr:uid="{00000000-0005-0000-0000-00002B000000}"/>
    <cellStyle name="Separador de milhares 2 2" xfId="50" xr:uid="{00000000-0005-0000-0000-00002C000000}"/>
    <cellStyle name="Separador de milhares 2 2 2" xfId="51" xr:uid="{00000000-0005-0000-0000-00002D000000}"/>
    <cellStyle name="Separador de milhares 2 3" xfId="52" xr:uid="{00000000-0005-0000-0000-00002E000000}"/>
    <cellStyle name="Separador de milhares 2 3 2" xfId="53" xr:uid="{00000000-0005-0000-0000-00002F000000}"/>
    <cellStyle name="Separador de milhares 2 3 3" xfId="44" xr:uid="{00000000-0005-0000-0000-000030000000}"/>
    <cellStyle name="Separador de milhares 2 4" xfId="54" xr:uid="{00000000-0005-0000-0000-000031000000}"/>
    <cellStyle name="Separador de milhares 2_Atacadão_Vigilância - Taguatinga" xfId="55" xr:uid="{00000000-0005-0000-0000-000032000000}"/>
    <cellStyle name="Separador de milhares 3" xfId="56" xr:uid="{00000000-0005-0000-0000-000033000000}"/>
    <cellStyle name="Separador de milhares 3 2" xfId="57" xr:uid="{00000000-0005-0000-0000-000034000000}"/>
    <cellStyle name="Separador de milhares 4" xfId="58" xr:uid="{00000000-0005-0000-0000-000035000000}"/>
    <cellStyle name="Separador de milhares 4 10" xfId="59" xr:uid="{00000000-0005-0000-0000-000036000000}"/>
    <cellStyle name="Separador de milhares 4 2" xfId="60" xr:uid="{00000000-0005-0000-0000-000037000000}"/>
    <cellStyle name="Separador de milhares 4 3" xfId="7" xr:uid="{00000000-0005-0000-0000-000038000000}"/>
    <cellStyle name="Separador de milhares 4 4" xfId="19" xr:uid="{00000000-0005-0000-0000-000039000000}"/>
    <cellStyle name="Separador de milhares 4 5" xfId="61" xr:uid="{00000000-0005-0000-0000-00003A000000}"/>
    <cellStyle name="Separador de milhares 4 6" xfId="62" xr:uid="{00000000-0005-0000-0000-00003B000000}"/>
    <cellStyle name="Separador de milhares 4 7" xfId="63" xr:uid="{00000000-0005-0000-0000-00003C000000}"/>
    <cellStyle name="Separador de milhares 4 8" xfId="64" xr:uid="{00000000-0005-0000-0000-00003D000000}"/>
    <cellStyle name="Separador de milhares 4 8 2" xfId="65" xr:uid="{00000000-0005-0000-0000-00003E000000}"/>
    <cellStyle name="Separador de milhares 4 9" xfId="66" xr:uid="{00000000-0005-0000-0000-00003F000000}"/>
    <cellStyle name="Separador de milhares 4 9 2" xfId="17" xr:uid="{00000000-0005-0000-0000-000040000000}"/>
    <cellStyle name="Separador de milhares 4_Atacadão_Vigilância - Taguatinga" xfId="67" xr:uid="{00000000-0005-0000-0000-000041000000}"/>
    <cellStyle name="Separador de milhares 5" xfId="68" xr:uid="{00000000-0005-0000-0000-000042000000}"/>
    <cellStyle name="Separador de milhares 5 2" xfId="69" xr:uid="{00000000-0005-0000-0000-000043000000}"/>
    <cellStyle name="Separador de milhares 5 3" xfId="23" xr:uid="{00000000-0005-0000-0000-000044000000}"/>
    <cellStyle name="Título 1 1" xfId="70" xr:uid="{00000000-0005-0000-0000-000045000000}"/>
    <cellStyle name="Título 1 1 1" xfId="71" xr:uid="{00000000-0005-0000-0000-000046000000}"/>
    <cellStyle name="Vírgula" xfId="1" builtinId="3"/>
    <cellStyle name="Vírgula 2" xfId="72" xr:uid="{00000000-0005-0000-0000-000048000000}"/>
    <cellStyle name="Vírgula 2 2" xfId="73" xr:uid="{00000000-0005-0000-0000-000049000000}"/>
    <cellStyle name="Vírgula 3" xfId="74" xr:uid="{00000000-0005-0000-0000-00004A000000}"/>
    <cellStyle name="Vírgula 4" xfId="75" xr:uid="{00000000-0005-0000-0000-00004B000000}"/>
    <cellStyle name="Vírgula 5" xfId="76" xr:uid="{00000000-0005-0000-0000-00004C000000}"/>
    <cellStyle name="Vírgula 6" xfId="77" xr:uid="{00000000-0005-0000-0000-00004D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1498458815271462"/>
  </sheetPr>
  <dimension ref="A1:I154"/>
  <sheetViews>
    <sheetView topLeftCell="A137" zoomScale="115" zoomScaleNormal="115" workbookViewId="0">
      <selection activeCell="E101" sqref="E101"/>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83" t="s">
        <v>0</v>
      </c>
      <c r="B1" s="283"/>
      <c r="C1" s="283"/>
      <c r="D1" s="283"/>
      <c r="E1" s="283"/>
      <c r="F1" s="283"/>
      <c r="G1" s="283"/>
    </row>
    <row r="3" spans="1:7">
      <c r="B3" s="3" t="s">
        <v>1</v>
      </c>
      <c r="C3" s="284"/>
      <c r="D3" s="284"/>
      <c r="E3" s="284"/>
      <c r="F3" s="284"/>
      <c r="G3" s="284"/>
    </row>
    <row r="4" spans="1:7">
      <c r="B4" s="3" t="s">
        <v>2</v>
      </c>
      <c r="C4" s="284"/>
      <c r="D4" s="284"/>
      <c r="E4" s="284"/>
      <c r="F4" s="284"/>
      <c r="G4" s="284"/>
    </row>
    <row r="5" spans="1:7">
      <c r="B5" s="3" t="s">
        <v>3</v>
      </c>
      <c r="C5" s="284"/>
      <c r="D5" s="284"/>
      <c r="E5" s="284"/>
      <c r="F5" s="284"/>
      <c r="G5" s="284"/>
    </row>
    <row r="7" spans="1:7">
      <c r="A7" s="238" t="s">
        <v>4</v>
      </c>
      <c r="B7" s="238"/>
      <c r="C7" s="238"/>
      <c r="D7" s="238"/>
      <c r="E7" s="238"/>
      <c r="F7" s="238"/>
      <c r="G7" s="238"/>
    </row>
    <row r="8" spans="1:7">
      <c r="A8" s="4" t="s">
        <v>5</v>
      </c>
      <c r="B8" s="260" t="s">
        <v>6</v>
      </c>
      <c r="C8" s="261"/>
      <c r="D8" s="261"/>
      <c r="E8" s="261"/>
      <c r="F8" s="262"/>
      <c r="G8" s="4"/>
    </row>
    <row r="9" spans="1:7">
      <c r="A9" s="4" t="s">
        <v>7</v>
      </c>
      <c r="B9" s="260" t="s">
        <v>8</v>
      </c>
      <c r="C9" s="261"/>
      <c r="D9" s="261"/>
      <c r="E9" s="261"/>
      <c r="F9" s="262"/>
      <c r="G9" s="4" t="s">
        <v>9</v>
      </c>
    </row>
    <row r="10" spans="1:7">
      <c r="A10" s="4" t="s">
        <v>10</v>
      </c>
      <c r="B10" s="260" t="s">
        <v>11</v>
      </c>
      <c r="C10" s="261"/>
      <c r="D10" s="261"/>
      <c r="E10" s="261"/>
      <c r="F10" s="262"/>
      <c r="G10" s="6" t="s">
        <v>12</v>
      </c>
    </row>
    <row r="11" spans="1:7">
      <c r="A11" s="4" t="s">
        <v>13</v>
      </c>
      <c r="B11" s="260" t="s">
        <v>14</v>
      </c>
      <c r="C11" s="261"/>
      <c r="D11" s="261"/>
      <c r="E11" s="261"/>
      <c r="F11" s="262"/>
      <c r="G11" s="4">
        <v>12</v>
      </c>
    </row>
    <row r="12" spans="1:7">
      <c r="G12" s="7"/>
    </row>
    <row r="13" spans="1:7">
      <c r="A13" s="259" t="s">
        <v>15</v>
      </c>
      <c r="B13" s="259"/>
      <c r="C13" s="259"/>
      <c r="D13" s="259"/>
      <c r="E13" s="259"/>
      <c r="F13" s="259"/>
      <c r="G13" s="259"/>
    </row>
    <row r="14" spans="1:7" ht="15" customHeight="1">
      <c r="A14" s="8" t="s">
        <v>16</v>
      </c>
      <c r="B14" s="5"/>
      <c r="C14" s="254" t="s">
        <v>17</v>
      </c>
      <c r="D14" s="255"/>
      <c r="E14" s="256"/>
      <c r="F14" s="238" t="s">
        <v>18</v>
      </c>
      <c r="G14" s="238"/>
    </row>
    <row r="15" spans="1:7" ht="13.5">
      <c r="A15" s="274" t="s">
        <v>19</v>
      </c>
      <c r="B15" s="274"/>
      <c r="C15" s="275" t="s">
        <v>20</v>
      </c>
      <c r="D15" s="276"/>
      <c r="E15" s="277"/>
      <c r="F15" s="278">
        <v>4</v>
      </c>
      <c r="G15" s="279"/>
    </row>
    <row r="17" spans="1:7">
      <c r="A17" s="239" t="s">
        <v>21</v>
      </c>
      <c r="B17" s="239"/>
      <c r="C17" s="239"/>
      <c r="D17" s="239"/>
      <c r="E17" s="239"/>
      <c r="F17" s="239"/>
      <c r="G17" s="239"/>
    </row>
    <row r="18" spans="1:7">
      <c r="B18" s="10"/>
      <c r="C18" s="10"/>
      <c r="D18" s="10"/>
      <c r="E18" s="10"/>
      <c r="F18" s="11"/>
      <c r="G18" s="10"/>
    </row>
    <row r="19" spans="1:7">
      <c r="A19" s="238" t="s">
        <v>22</v>
      </c>
      <c r="B19" s="238"/>
      <c r="C19" s="238"/>
      <c r="D19" s="238"/>
      <c r="E19" s="238"/>
      <c r="F19" s="238"/>
      <c r="G19" s="238"/>
    </row>
    <row r="20" spans="1:7">
      <c r="A20" s="4">
        <v>1</v>
      </c>
      <c r="B20" s="280" t="s">
        <v>23</v>
      </c>
      <c r="C20" s="281"/>
      <c r="D20" s="281"/>
      <c r="E20" s="282"/>
      <c r="F20" s="254" t="s">
        <v>24</v>
      </c>
      <c r="G20" s="256"/>
    </row>
    <row r="21" spans="1:7">
      <c r="A21" s="4">
        <v>2</v>
      </c>
      <c r="B21" s="260" t="s">
        <v>25</v>
      </c>
      <c r="C21" s="261"/>
      <c r="D21" s="261"/>
      <c r="E21" s="262"/>
      <c r="F21" s="268">
        <v>873.6</v>
      </c>
      <c r="G21" s="269"/>
    </row>
    <row r="22" spans="1:7">
      <c r="A22" s="4">
        <v>3</v>
      </c>
      <c r="B22" s="260" t="s">
        <v>26</v>
      </c>
      <c r="C22" s="261"/>
      <c r="D22" s="261"/>
      <c r="E22" s="262"/>
      <c r="F22" s="270" t="s">
        <v>27</v>
      </c>
      <c r="G22" s="271"/>
    </row>
    <row r="23" spans="1:7">
      <c r="A23" s="4">
        <v>4</v>
      </c>
      <c r="B23" s="260" t="s">
        <v>28</v>
      </c>
      <c r="C23" s="261"/>
      <c r="D23" s="261"/>
      <c r="E23" s="262"/>
      <c r="F23" s="272" t="s">
        <v>29</v>
      </c>
      <c r="G23" s="273"/>
    </row>
    <row r="24" spans="1:7">
      <c r="A24" s="10"/>
      <c r="B24" s="12"/>
      <c r="C24" s="12"/>
      <c r="D24" s="12"/>
      <c r="E24" s="12"/>
      <c r="F24" s="11"/>
      <c r="G24" s="13"/>
    </row>
    <row r="25" spans="1:7">
      <c r="A25" s="10"/>
      <c r="B25" s="249" t="s">
        <v>30</v>
      </c>
      <c r="C25" s="249"/>
      <c r="D25" s="249"/>
      <c r="E25" s="249"/>
      <c r="F25" s="249"/>
      <c r="G25" s="249"/>
    </row>
    <row r="26" spans="1:7">
      <c r="D26" s="67"/>
    </row>
    <row r="27" spans="1:7">
      <c r="B27" s="4">
        <v>1</v>
      </c>
      <c r="C27" s="238" t="s">
        <v>31</v>
      </c>
      <c r="D27" s="238"/>
      <c r="E27" s="238"/>
      <c r="F27" s="15" t="s">
        <v>32</v>
      </c>
      <c r="G27" s="16" t="s">
        <v>33</v>
      </c>
    </row>
    <row r="28" spans="1:7">
      <c r="B28" s="4" t="s">
        <v>5</v>
      </c>
      <c r="C28" s="237" t="s">
        <v>34</v>
      </c>
      <c r="D28" s="237"/>
      <c r="E28" s="237"/>
      <c r="F28" s="17">
        <v>100</v>
      </c>
      <c r="G28" s="18">
        <v>873.6</v>
      </c>
    </row>
    <row r="29" spans="1:7">
      <c r="B29" s="4" t="s">
        <v>7</v>
      </c>
      <c r="C29" s="237" t="s">
        <v>35</v>
      </c>
      <c r="D29" s="237"/>
      <c r="E29" s="237"/>
      <c r="F29" s="19"/>
      <c r="G29" s="17">
        <f>F29*G28</f>
        <v>0</v>
      </c>
    </row>
    <row r="30" spans="1:7">
      <c r="B30" s="4" t="s">
        <v>10</v>
      </c>
      <c r="C30" s="237" t="s">
        <v>36</v>
      </c>
      <c r="D30" s="237"/>
      <c r="E30" s="237"/>
      <c r="F30" s="19"/>
      <c r="G30" s="17">
        <v>0</v>
      </c>
    </row>
    <row r="31" spans="1:7">
      <c r="B31" s="4" t="s">
        <v>13</v>
      </c>
      <c r="C31" s="237" t="s">
        <v>37</v>
      </c>
      <c r="D31" s="237"/>
      <c r="E31" s="237"/>
      <c r="F31" s="19"/>
      <c r="G31" s="17">
        <v>0</v>
      </c>
    </row>
    <row r="32" spans="1:7">
      <c r="B32" s="4" t="s">
        <v>38</v>
      </c>
      <c r="C32" s="237" t="s">
        <v>39</v>
      </c>
      <c r="D32" s="237"/>
      <c r="E32" s="237"/>
      <c r="F32" s="19"/>
      <c r="G32" s="17">
        <v>0</v>
      </c>
    </row>
    <row r="33" spans="1:7">
      <c r="B33" s="4" t="s">
        <v>40</v>
      </c>
      <c r="C33" s="237" t="s">
        <v>41</v>
      </c>
      <c r="D33" s="237"/>
      <c r="E33" s="237"/>
      <c r="F33" s="19"/>
      <c r="G33" s="17">
        <v>0</v>
      </c>
    </row>
    <row r="34" spans="1:7">
      <c r="B34" s="4" t="s">
        <v>42</v>
      </c>
      <c r="C34" s="237" t="s">
        <v>43</v>
      </c>
      <c r="D34" s="237"/>
      <c r="E34" s="237"/>
      <c r="F34" s="19"/>
      <c r="G34" s="17">
        <v>0</v>
      </c>
    </row>
    <row r="35" spans="1:7">
      <c r="B35" s="4" t="s">
        <v>44</v>
      </c>
      <c r="C35" s="237" t="s">
        <v>45</v>
      </c>
      <c r="D35" s="237"/>
      <c r="E35" s="237"/>
      <c r="F35" s="19"/>
      <c r="G35" s="17">
        <f>F35*G28</f>
        <v>0</v>
      </c>
    </row>
    <row r="36" spans="1:7">
      <c r="B36" s="254" t="s">
        <v>46</v>
      </c>
      <c r="C36" s="255"/>
      <c r="D36" s="255"/>
      <c r="E36" s="255"/>
      <c r="F36" s="256"/>
      <c r="G36" s="15">
        <f>SUM(G28:G35)</f>
        <v>873.6</v>
      </c>
    </row>
    <row r="38" spans="1:7" ht="15.75" customHeight="1">
      <c r="A38" s="264" t="s">
        <v>47</v>
      </c>
      <c r="B38" s="264"/>
      <c r="C38" s="264"/>
      <c r="D38" s="264"/>
      <c r="E38" s="264"/>
      <c r="F38" s="264"/>
      <c r="G38" s="10"/>
    </row>
    <row r="40" spans="1:7" ht="15.75" customHeight="1">
      <c r="A40" s="4">
        <v>2</v>
      </c>
      <c r="B40" s="254" t="s">
        <v>48</v>
      </c>
      <c r="C40" s="255"/>
      <c r="D40" s="255"/>
      <c r="E40" s="256"/>
      <c r="F40" s="15" t="s">
        <v>33</v>
      </c>
    </row>
    <row r="41" spans="1:7" ht="15.75" customHeight="1">
      <c r="A41" s="4" t="s">
        <v>5</v>
      </c>
      <c r="B41" s="260" t="s">
        <v>49</v>
      </c>
      <c r="C41" s="261"/>
      <c r="D41" s="20">
        <v>12</v>
      </c>
      <c r="E41" s="21">
        <v>6</v>
      </c>
      <c r="F41" s="22">
        <f>IF(((E41*15-G36*6%)&lt;=0),"0,00",E41*15-G36*6%)</f>
        <v>37.58</v>
      </c>
    </row>
    <row r="42" spans="1:7">
      <c r="A42" s="4" t="s">
        <v>7</v>
      </c>
      <c r="B42" s="260" t="s">
        <v>50</v>
      </c>
      <c r="C42" s="261"/>
      <c r="D42" s="20"/>
      <c r="E42" s="21">
        <v>20</v>
      </c>
      <c r="F42" s="23">
        <f>E42*22</f>
        <v>440</v>
      </c>
      <c r="G42" s="24"/>
    </row>
    <row r="43" spans="1:7">
      <c r="A43" s="4" t="s">
        <v>10</v>
      </c>
      <c r="B43" s="260" t="s">
        <v>51</v>
      </c>
      <c r="C43" s="261"/>
      <c r="D43" s="261"/>
      <c r="E43" s="262"/>
      <c r="F43" s="23">
        <v>150</v>
      </c>
      <c r="G43" s="24"/>
    </row>
    <row r="44" spans="1:7">
      <c r="A44" s="4" t="s">
        <v>13</v>
      </c>
      <c r="B44" s="260" t="s">
        <v>52</v>
      </c>
      <c r="C44" s="261"/>
      <c r="D44" s="261"/>
      <c r="E44" s="262"/>
      <c r="F44" s="26">
        <v>0</v>
      </c>
      <c r="G44" s="24"/>
    </row>
    <row r="45" spans="1:7">
      <c r="A45" s="4" t="s">
        <v>38</v>
      </c>
      <c r="B45" s="260" t="s">
        <v>53</v>
      </c>
      <c r="C45" s="261"/>
      <c r="D45" s="261"/>
      <c r="E45" s="262"/>
      <c r="F45" s="23">
        <v>2.5</v>
      </c>
      <c r="G45" s="24"/>
    </row>
    <row r="46" spans="1:7">
      <c r="A46" s="4" t="s">
        <v>42</v>
      </c>
      <c r="B46" s="260" t="s">
        <v>54</v>
      </c>
      <c r="C46" s="261"/>
      <c r="D46" s="261"/>
      <c r="E46" s="262"/>
      <c r="F46" s="23">
        <v>4.5</v>
      </c>
      <c r="G46" s="24"/>
    </row>
    <row r="47" spans="1:7">
      <c r="A47" s="4" t="s">
        <v>44</v>
      </c>
      <c r="B47" s="265" t="s">
        <v>55</v>
      </c>
      <c r="C47" s="266"/>
      <c r="D47" s="266"/>
      <c r="E47" s="267"/>
      <c r="F47" s="25">
        <v>0</v>
      </c>
      <c r="G47" s="24"/>
    </row>
    <row r="48" spans="1:7">
      <c r="A48" s="238" t="s">
        <v>56</v>
      </c>
      <c r="B48" s="238"/>
      <c r="C48" s="238"/>
      <c r="D48" s="238"/>
      <c r="E48" s="238"/>
      <c r="F48" s="27">
        <f>SUM(F41:F47)</f>
        <v>634.58000000000004</v>
      </c>
      <c r="G48" s="24"/>
    </row>
    <row r="49" spans="1:7">
      <c r="G49" s="24"/>
    </row>
    <row r="50" spans="1:7" ht="15.75" customHeight="1">
      <c r="A50" s="264" t="s">
        <v>57</v>
      </c>
      <c r="B50" s="264"/>
      <c r="C50" s="264"/>
      <c r="D50" s="264"/>
      <c r="E50" s="264"/>
      <c r="F50" s="264"/>
      <c r="G50" s="24"/>
    </row>
    <row r="51" spans="1:7">
      <c r="G51" s="24"/>
    </row>
    <row r="52" spans="1:7">
      <c r="A52" s="4">
        <v>3</v>
      </c>
      <c r="B52" s="238" t="s">
        <v>58</v>
      </c>
      <c r="C52" s="238"/>
      <c r="D52" s="238"/>
      <c r="E52" s="238"/>
      <c r="F52" s="15" t="s">
        <v>33</v>
      </c>
      <c r="G52" s="7"/>
    </row>
    <row r="53" spans="1:7">
      <c r="A53" s="4" t="s">
        <v>5</v>
      </c>
      <c r="B53" s="237" t="s">
        <v>59</v>
      </c>
      <c r="C53" s="237"/>
      <c r="D53" s="237"/>
      <c r="E53" s="237"/>
      <c r="F53" s="22" t="e">
        <f>#REF!</f>
        <v>#REF!</v>
      </c>
      <c r="G53" s="10"/>
    </row>
    <row r="54" spans="1:7">
      <c r="A54" s="4" t="s">
        <v>7</v>
      </c>
      <c r="B54" s="260" t="s">
        <v>60</v>
      </c>
      <c r="C54" s="261"/>
      <c r="D54" s="261"/>
      <c r="E54" s="262"/>
      <c r="F54" s="17">
        <v>0</v>
      </c>
      <c r="G54" s="12"/>
    </row>
    <row r="55" spans="1:7">
      <c r="A55" s="4" t="s">
        <v>10</v>
      </c>
      <c r="B55" s="237" t="s">
        <v>61</v>
      </c>
      <c r="C55" s="237"/>
      <c r="D55" s="237"/>
      <c r="E55" s="237"/>
      <c r="F55" s="17">
        <v>0</v>
      </c>
      <c r="G55" s="12"/>
    </row>
    <row r="56" spans="1:7">
      <c r="A56" s="4" t="s">
        <v>13</v>
      </c>
      <c r="B56" s="237" t="s">
        <v>62</v>
      </c>
      <c r="C56" s="237"/>
      <c r="D56" s="237"/>
      <c r="E56" s="237"/>
      <c r="F56" s="17">
        <v>0</v>
      </c>
      <c r="G56" s="10"/>
    </row>
    <row r="57" spans="1:7">
      <c r="A57" s="238" t="s">
        <v>63</v>
      </c>
      <c r="B57" s="238"/>
      <c r="C57" s="238"/>
      <c r="D57" s="238"/>
      <c r="E57" s="238"/>
      <c r="F57" s="15" t="e">
        <f>SUM(F53:F56)</f>
        <v>#REF!</v>
      </c>
      <c r="G57" s="12"/>
    </row>
    <row r="58" spans="1:7">
      <c r="G58" s="10"/>
    </row>
    <row r="59" spans="1:7">
      <c r="A59" s="239" t="s">
        <v>64</v>
      </c>
      <c r="B59" s="239"/>
      <c r="C59" s="239"/>
      <c r="D59" s="239"/>
      <c r="E59" s="239"/>
      <c r="F59" s="239"/>
    </row>
    <row r="60" spans="1:7">
      <c r="A60" s="9"/>
      <c r="B60" s="9"/>
      <c r="C60" s="9"/>
      <c r="D60" s="9"/>
      <c r="E60" s="9"/>
      <c r="F60" s="9"/>
    </row>
    <row r="61" spans="1:7">
      <c r="A61" s="9"/>
      <c r="B61" s="239" t="s">
        <v>65</v>
      </c>
      <c r="C61" s="239"/>
      <c r="D61" s="239"/>
      <c r="E61" s="239"/>
      <c r="F61" s="239"/>
    </row>
    <row r="62" spans="1:7">
      <c r="B62" s="1" t="s">
        <v>66</v>
      </c>
    </row>
    <row r="63" spans="1:7">
      <c r="A63" s="5" t="s">
        <v>67</v>
      </c>
      <c r="B63" s="238" t="s">
        <v>68</v>
      </c>
      <c r="C63" s="238"/>
      <c r="D63" s="238"/>
      <c r="E63" s="5" t="s">
        <v>32</v>
      </c>
      <c r="F63" s="15" t="s">
        <v>33</v>
      </c>
    </row>
    <row r="64" spans="1:7">
      <c r="A64" s="4" t="s">
        <v>5</v>
      </c>
      <c r="B64" s="237" t="s">
        <v>69</v>
      </c>
      <c r="C64" s="237"/>
      <c r="D64" s="237"/>
      <c r="E64" s="28">
        <v>0.2</v>
      </c>
      <c r="F64" s="17">
        <f t="shared" ref="F64:F71" si="0">E64*$G$36</f>
        <v>174.72</v>
      </c>
      <c r="G64" s="208"/>
    </row>
    <row r="65" spans="1:9">
      <c r="A65" s="4" t="s">
        <v>7</v>
      </c>
      <c r="B65" s="237" t="s">
        <v>70</v>
      </c>
      <c r="C65" s="237"/>
      <c r="D65" s="237"/>
      <c r="E65" s="28">
        <v>1.4999999999999999E-2</v>
      </c>
      <c r="F65" s="17">
        <f t="shared" si="0"/>
        <v>13.1</v>
      </c>
      <c r="G65" s="208"/>
    </row>
    <row r="66" spans="1:9">
      <c r="A66" s="4" t="s">
        <v>10</v>
      </c>
      <c r="B66" s="237" t="s">
        <v>71</v>
      </c>
      <c r="C66" s="237"/>
      <c r="D66" s="237"/>
      <c r="E66" s="28">
        <v>0.01</v>
      </c>
      <c r="F66" s="17">
        <f t="shared" si="0"/>
        <v>8.74</v>
      </c>
      <c r="G66" s="208"/>
    </row>
    <row r="67" spans="1:9">
      <c r="A67" s="4" t="s">
        <v>13</v>
      </c>
      <c r="B67" s="237" t="s">
        <v>72</v>
      </c>
      <c r="C67" s="237"/>
      <c r="D67" s="237"/>
      <c r="E67" s="28">
        <v>2E-3</v>
      </c>
      <c r="F67" s="17">
        <f t="shared" si="0"/>
        <v>1.75</v>
      </c>
      <c r="G67" s="208"/>
    </row>
    <row r="68" spans="1:9">
      <c r="A68" s="4" t="s">
        <v>38</v>
      </c>
      <c r="B68" s="237" t="s">
        <v>73</v>
      </c>
      <c r="C68" s="237"/>
      <c r="D68" s="237"/>
      <c r="E68" s="28">
        <v>2.5000000000000001E-2</v>
      </c>
      <c r="F68" s="17">
        <f t="shared" si="0"/>
        <v>21.84</v>
      </c>
      <c r="G68" s="208"/>
    </row>
    <row r="69" spans="1:9">
      <c r="A69" s="4" t="s">
        <v>40</v>
      </c>
      <c r="B69" s="237" t="s">
        <v>74</v>
      </c>
      <c r="C69" s="237"/>
      <c r="D69" s="237"/>
      <c r="E69" s="28">
        <v>0.08</v>
      </c>
      <c r="F69" s="17">
        <f t="shared" si="0"/>
        <v>69.89</v>
      </c>
      <c r="G69" s="208"/>
    </row>
    <row r="70" spans="1:9">
      <c r="A70" s="4" t="s">
        <v>42</v>
      </c>
      <c r="B70" s="263" t="s">
        <v>75</v>
      </c>
      <c r="C70" s="263"/>
      <c r="D70" s="263"/>
      <c r="E70" s="28">
        <v>0.03</v>
      </c>
      <c r="F70" s="17">
        <f t="shared" si="0"/>
        <v>26.21</v>
      </c>
      <c r="G70" s="208"/>
    </row>
    <row r="71" spans="1:9">
      <c r="A71" s="4" t="s">
        <v>44</v>
      </c>
      <c r="B71" s="237" t="s">
        <v>76</v>
      </c>
      <c r="C71" s="237"/>
      <c r="D71" s="237"/>
      <c r="E71" s="28">
        <v>6.0000000000000001E-3</v>
      </c>
      <c r="F71" s="17">
        <f t="shared" si="0"/>
        <v>5.24</v>
      </c>
      <c r="G71" s="208"/>
    </row>
    <row r="72" spans="1:9">
      <c r="A72" s="238" t="s">
        <v>77</v>
      </c>
      <c r="B72" s="238"/>
      <c r="C72" s="238"/>
      <c r="D72" s="238"/>
      <c r="E72" s="29">
        <f>SUM(E64:E71)</f>
        <v>0.36799999999999999</v>
      </c>
      <c r="F72" s="15">
        <f>SUM(F64:F71)</f>
        <v>321.49</v>
      </c>
    </row>
    <row r="73" spans="1:9">
      <c r="A73" s="14"/>
      <c r="B73" s="14"/>
      <c r="C73" s="14"/>
      <c r="D73" s="14"/>
      <c r="E73" s="30"/>
      <c r="F73" s="31"/>
    </row>
    <row r="74" spans="1:9">
      <c r="A74" s="258" t="s">
        <v>78</v>
      </c>
      <c r="B74" s="258"/>
      <c r="C74" s="258"/>
      <c r="D74" s="258"/>
      <c r="E74" s="258"/>
      <c r="F74" s="258"/>
    </row>
    <row r="75" spans="1:9">
      <c r="B75" s="10"/>
      <c r="C75" s="10"/>
      <c r="D75" s="10"/>
      <c r="E75" s="32"/>
    </row>
    <row r="76" spans="1:9">
      <c r="A76" s="5" t="s">
        <v>79</v>
      </c>
      <c r="B76" s="238" t="s">
        <v>80</v>
      </c>
      <c r="C76" s="238"/>
      <c r="D76" s="238"/>
      <c r="E76" s="5" t="s">
        <v>32</v>
      </c>
      <c r="F76" s="15" t="s">
        <v>33</v>
      </c>
    </row>
    <row r="77" spans="1:9">
      <c r="A77" s="4" t="s">
        <v>5</v>
      </c>
      <c r="B77" s="237" t="s">
        <v>80</v>
      </c>
      <c r="C77" s="237"/>
      <c r="D77" s="237"/>
      <c r="E77" s="28">
        <v>8.3299999999999999E-2</v>
      </c>
      <c r="F77" s="17">
        <f>E77*$G$36</f>
        <v>72.77</v>
      </c>
      <c r="G77" s="33"/>
    </row>
    <row r="78" spans="1:9">
      <c r="A78" s="238" t="s">
        <v>81</v>
      </c>
      <c r="B78" s="238"/>
      <c r="C78" s="238"/>
      <c r="D78" s="238"/>
      <c r="E78" s="29">
        <f>E77</f>
        <v>8.3299999999999999E-2</v>
      </c>
      <c r="F78" s="15">
        <f>SUM(F77:F77)</f>
        <v>72.77</v>
      </c>
    </row>
    <row r="79" spans="1:9">
      <c r="A79" s="34" t="s">
        <v>7</v>
      </c>
      <c r="B79" s="244" t="s">
        <v>82</v>
      </c>
      <c r="C79" s="244"/>
      <c r="D79" s="244"/>
      <c r="E79" s="28">
        <f>E72*E77</f>
        <v>3.0700000000000002E-2</v>
      </c>
      <c r="F79" s="35">
        <f>F78*E72</f>
        <v>26.78</v>
      </c>
      <c r="G79" s="33"/>
      <c r="H79" s="33"/>
      <c r="I79" s="33"/>
    </row>
    <row r="80" spans="1:9">
      <c r="A80" s="254" t="s">
        <v>77</v>
      </c>
      <c r="B80" s="255"/>
      <c r="C80" s="255"/>
      <c r="D80" s="255"/>
      <c r="E80" s="29">
        <f>SUM(E78:E79)</f>
        <v>0.114</v>
      </c>
      <c r="F80" s="15">
        <f>SUM(F78:F79)</f>
        <v>99.55</v>
      </c>
      <c r="G80" s="33"/>
    </row>
    <row r="81" spans="1:8">
      <c r="B81" s="10"/>
      <c r="C81" s="10"/>
      <c r="D81" s="10"/>
      <c r="E81" s="32"/>
    </row>
    <row r="82" spans="1:8">
      <c r="A82" s="5" t="s">
        <v>83</v>
      </c>
      <c r="B82" s="259" t="s">
        <v>84</v>
      </c>
      <c r="C82" s="259"/>
      <c r="D82" s="259"/>
      <c r="E82" s="5" t="s">
        <v>32</v>
      </c>
      <c r="F82" s="15" t="s">
        <v>33</v>
      </c>
    </row>
    <row r="83" spans="1:8">
      <c r="A83" s="4" t="s">
        <v>5</v>
      </c>
      <c r="B83" s="260" t="s">
        <v>85</v>
      </c>
      <c r="C83" s="261"/>
      <c r="D83" s="262"/>
      <c r="E83" s="28">
        <v>2.0000000000000001E-4</v>
      </c>
      <c r="F83" s="17">
        <f>E83*$G$36</f>
        <v>0.17</v>
      </c>
    </row>
    <row r="84" spans="1:8" ht="32.25" customHeight="1">
      <c r="A84" s="34" t="s">
        <v>7</v>
      </c>
      <c r="B84" s="244" t="s">
        <v>86</v>
      </c>
      <c r="C84" s="244"/>
      <c r="D84" s="244"/>
      <c r="E84" s="36">
        <f>E83*E72</f>
        <v>1E-4</v>
      </c>
      <c r="F84" s="35">
        <f>F83*E72</f>
        <v>0.06</v>
      </c>
    </row>
    <row r="85" spans="1:8">
      <c r="A85" s="254" t="s">
        <v>77</v>
      </c>
      <c r="B85" s="255"/>
      <c r="C85" s="255"/>
      <c r="D85" s="256"/>
      <c r="E85" s="29">
        <f>SUM(E83:E84)</f>
        <v>2.9999999999999997E-4</v>
      </c>
      <c r="F85" s="15">
        <f>SUM(F83:F84)</f>
        <v>0.23</v>
      </c>
    </row>
    <row r="87" spans="1:8">
      <c r="A87" s="249" t="s">
        <v>87</v>
      </c>
      <c r="B87" s="249"/>
      <c r="C87" s="249"/>
      <c r="D87" s="249"/>
      <c r="E87" s="249"/>
      <c r="F87" s="249"/>
    </row>
    <row r="88" spans="1:8">
      <c r="G88" s="37"/>
    </row>
    <row r="89" spans="1:8">
      <c r="A89" s="5" t="s">
        <v>88</v>
      </c>
      <c r="B89" s="238" t="s">
        <v>89</v>
      </c>
      <c r="C89" s="238"/>
      <c r="D89" s="238"/>
      <c r="E89" s="5" t="s">
        <v>32</v>
      </c>
      <c r="F89" s="15" t="s">
        <v>33</v>
      </c>
    </row>
    <row r="90" spans="1:8">
      <c r="A90" s="34" t="s">
        <v>5</v>
      </c>
      <c r="B90" s="209" t="s">
        <v>90</v>
      </c>
      <c r="C90" s="209"/>
      <c r="D90" s="209"/>
      <c r="E90" s="36">
        <v>4.1999999999999997E-3</v>
      </c>
      <c r="F90" s="35">
        <f>E90*$G$36</f>
        <v>3.67</v>
      </c>
      <c r="G90" s="33"/>
      <c r="H90" s="33"/>
    </row>
    <row r="91" spans="1:8">
      <c r="A91" s="34" t="s">
        <v>7</v>
      </c>
      <c r="B91" s="244" t="s">
        <v>91</v>
      </c>
      <c r="C91" s="244"/>
      <c r="D91" s="244"/>
      <c r="E91" s="36">
        <v>2.9999999999999997E-4</v>
      </c>
      <c r="F91" s="35">
        <f>F90*E69</f>
        <v>0.28999999999999998</v>
      </c>
      <c r="G91" s="10"/>
    </row>
    <row r="92" spans="1:8" ht="12.75" customHeight="1">
      <c r="A92" s="34" t="s">
        <v>10</v>
      </c>
      <c r="B92" s="257" t="s">
        <v>92</v>
      </c>
      <c r="C92" s="257"/>
      <c r="D92" s="257"/>
      <c r="E92" s="36">
        <v>4.3499999999999997E-2</v>
      </c>
      <c r="F92" s="35">
        <f>E92*$G$36</f>
        <v>38</v>
      </c>
      <c r="G92" s="10"/>
    </row>
    <row r="93" spans="1:8">
      <c r="A93" s="34" t="s">
        <v>13</v>
      </c>
      <c r="B93" s="244" t="s">
        <v>93</v>
      </c>
      <c r="C93" s="244"/>
      <c r="D93" s="244"/>
      <c r="E93" s="36">
        <v>1.9400000000000001E-2</v>
      </c>
      <c r="F93" s="35">
        <f>E93*$G$36</f>
        <v>16.95</v>
      </c>
      <c r="G93" s="7"/>
    </row>
    <row r="94" spans="1:8">
      <c r="A94" s="34" t="s">
        <v>38</v>
      </c>
      <c r="B94" s="244" t="s">
        <v>94</v>
      </c>
      <c r="C94" s="244"/>
      <c r="D94" s="244"/>
      <c r="E94" s="36">
        <f>E93*E72</f>
        <v>7.1000000000000004E-3</v>
      </c>
      <c r="F94" s="35">
        <f>E94*$G$36</f>
        <v>6.2</v>
      </c>
      <c r="G94" s="7"/>
    </row>
    <row r="95" spans="1:8" ht="12.75" customHeight="1">
      <c r="A95" s="34" t="s">
        <v>40</v>
      </c>
      <c r="B95" s="246" t="s">
        <v>95</v>
      </c>
      <c r="C95" s="247"/>
      <c r="D95" s="248"/>
      <c r="E95" s="38">
        <v>6.4999999999999997E-3</v>
      </c>
      <c r="F95" s="35">
        <f>E95*$G$36</f>
        <v>5.68</v>
      </c>
      <c r="G95" s="7"/>
    </row>
    <row r="96" spans="1:8">
      <c r="A96" s="210" t="s">
        <v>77</v>
      </c>
      <c r="B96" s="211"/>
      <c r="C96" s="211"/>
      <c r="D96" s="212"/>
      <c r="E96" s="39">
        <f>SUM(E90:E95)</f>
        <v>8.1000000000000003E-2</v>
      </c>
      <c r="F96" s="40">
        <f>SUM(F90:F95)</f>
        <v>70.790000000000006</v>
      </c>
      <c r="G96" s="10"/>
    </row>
    <row r="98" spans="1:7">
      <c r="A98" s="249" t="s">
        <v>96</v>
      </c>
      <c r="B98" s="249"/>
      <c r="C98" s="249"/>
      <c r="D98" s="249"/>
      <c r="E98" s="249"/>
      <c r="F98" s="249"/>
    </row>
    <row r="100" spans="1:7" ht="30.75" customHeight="1">
      <c r="A100" s="41" t="s">
        <v>97</v>
      </c>
      <c r="B100" s="250" t="s">
        <v>98</v>
      </c>
      <c r="C100" s="251"/>
      <c r="D100" s="252"/>
      <c r="E100" s="41" t="s">
        <v>32</v>
      </c>
      <c r="F100" s="40" t="s">
        <v>33</v>
      </c>
    </row>
    <row r="101" spans="1:7">
      <c r="A101" s="34" t="s">
        <v>5</v>
      </c>
      <c r="B101" s="253" t="s">
        <v>99</v>
      </c>
      <c r="C101" s="253"/>
      <c r="D101" s="253"/>
      <c r="E101" s="46">
        <v>0.121</v>
      </c>
      <c r="F101" s="35">
        <f t="shared" ref="F101:F106" si="1">E101*$G$36</f>
        <v>105.71</v>
      </c>
      <c r="G101" s="43"/>
    </row>
    <row r="102" spans="1:7">
      <c r="A102" s="34" t="s">
        <v>7</v>
      </c>
      <c r="B102" s="244" t="s">
        <v>100</v>
      </c>
      <c r="C102" s="244"/>
      <c r="D102" s="244"/>
      <c r="E102" s="38">
        <v>1.66E-2</v>
      </c>
      <c r="F102" s="35">
        <f t="shared" si="1"/>
        <v>14.5</v>
      </c>
    </row>
    <row r="103" spans="1:7">
      <c r="A103" s="34" t="s">
        <v>10</v>
      </c>
      <c r="B103" s="228" t="s">
        <v>101</v>
      </c>
      <c r="C103" s="229"/>
      <c r="D103" s="230"/>
      <c r="E103" s="36">
        <v>2.0000000000000001E-4</v>
      </c>
      <c r="F103" s="35">
        <f t="shared" si="1"/>
        <v>0.17</v>
      </c>
    </row>
    <row r="104" spans="1:7">
      <c r="A104" s="34" t="s">
        <v>13</v>
      </c>
      <c r="B104" s="228" t="s">
        <v>102</v>
      </c>
      <c r="C104" s="229"/>
      <c r="D104" s="230"/>
      <c r="E104" s="38">
        <v>2.8E-3</v>
      </c>
      <c r="F104" s="35">
        <f t="shared" si="1"/>
        <v>2.4500000000000002</v>
      </c>
      <c r="G104" s="32"/>
    </row>
    <row r="105" spans="1:7">
      <c r="A105" s="34" t="s">
        <v>38</v>
      </c>
      <c r="B105" s="244" t="s">
        <v>103</v>
      </c>
      <c r="C105" s="244"/>
      <c r="D105" s="244"/>
      <c r="E105" s="38">
        <v>2.9999999999999997E-4</v>
      </c>
      <c r="F105" s="35">
        <f t="shared" si="1"/>
        <v>0.26</v>
      </c>
      <c r="G105" s="32"/>
    </row>
    <row r="106" spans="1:7">
      <c r="A106" s="34" t="s">
        <v>40</v>
      </c>
      <c r="B106" s="228" t="s">
        <v>104</v>
      </c>
      <c r="C106" s="229"/>
      <c r="D106" s="230"/>
      <c r="E106" s="36">
        <v>0</v>
      </c>
      <c r="F106" s="35">
        <f t="shared" si="1"/>
        <v>0</v>
      </c>
    </row>
    <row r="107" spans="1:7">
      <c r="A107" s="241" t="s">
        <v>81</v>
      </c>
      <c r="B107" s="242"/>
      <c r="C107" s="242"/>
      <c r="D107" s="243"/>
      <c r="E107" s="45">
        <f>SUM(E101:E106)</f>
        <v>0.1409</v>
      </c>
      <c r="F107" s="40">
        <f>SUM(F101:F106)</f>
        <v>123.09</v>
      </c>
    </row>
    <row r="108" spans="1:7">
      <c r="A108" s="34" t="s">
        <v>42</v>
      </c>
      <c r="B108" s="244" t="s">
        <v>105</v>
      </c>
      <c r="C108" s="244"/>
      <c r="D108" s="244"/>
      <c r="E108" s="46">
        <f>E107*E72</f>
        <v>5.1900000000000002E-2</v>
      </c>
      <c r="F108" s="35">
        <f>F107*E72</f>
        <v>45.3</v>
      </c>
    </row>
    <row r="109" spans="1:7">
      <c r="A109" s="210" t="s">
        <v>77</v>
      </c>
      <c r="B109" s="211"/>
      <c r="C109" s="211"/>
      <c r="D109" s="211"/>
      <c r="E109" s="39">
        <f>E107+E108</f>
        <v>0.1928</v>
      </c>
      <c r="F109" s="40">
        <f>SUM(F107:F108)</f>
        <v>168.39</v>
      </c>
    </row>
    <row r="111" spans="1:7">
      <c r="A111" s="239" t="s">
        <v>106</v>
      </c>
      <c r="B111" s="239"/>
      <c r="C111" s="239"/>
      <c r="D111" s="239"/>
      <c r="E111" s="239"/>
      <c r="F111" s="239"/>
    </row>
    <row r="112" spans="1:7">
      <c r="A112" s="47"/>
    </row>
    <row r="113" spans="1:7">
      <c r="A113" s="5">
        <v>4</v>
      </c>
      <c r="B113" s="238" t="s">
        <v>107</v>
      </c>
      <c r="C113" s="238"/>
      <c r="D113" s="238"/>
      <c r="E113" s="238"/>
      <c r="F113" s="17" t="s">
        <v>33</v>
      </c>
    </row>
    <row r="114" spans="1:7">
      <c r="A114" s="3" t="s">
        <v>67</v>
      </c>
      <c r="B114" s="237" t="s">
        <v>108</v>
      </c>
      <c r="C114" s="237"/>
      <c r="D114" s="237"/>
      <c r="E114" s="237"/>
      <c r="F114" s="17">
        <f>F72</f>
        <v>321.49</v>
      </c>
    </row>
    <row r="115" spans="1:7">
      <c r="A115" s="3" t="s">
        <v>79</v>
      </c>
      <c r="B115" s="245" t="s">
        <v>109</v>
      </c>
      <c r="C115" s="245"/>
      <c r="D115" s="245"/>
      <c r="E115" s="245"/>
      <c r="F115" s="17">
        <f>F80</f>
        <v>99.55</v>
      </c>
    </row>
    <row r="116" spans="1:7">
      <c r="A116" s="3" t="s">
        <v>83</v>
      </c>
      <c r="B116" s="237" t="s">
        <v>110</v>
      </c>
      <c r="C116" s="237"/>
      <c r="D116" s="237"/>
      <c r="E116" s="237"/>
      <c r="F116" s="17">
        <f>F85</f>
        <v>0.23</v>
      </c>
    </row>
    <row r="117" spans="1:7">
      <c r="A117" s="3" t="s">
        <v>88</v>
      </c>
      <c r="B117" s="237" t="s">
        <v>111</v>
      </c>
      <c r="C117" s="237"/>
      <c r="D117" s="237"/>
      <c r="E117" s="237"/>
      <c r="F117" s="17">
        <f>F96</f>
        <v>70.790000000000006</v>
      </c>
    </row>
    <row r="118" spans="1:7">
      <c r="A118" s="3" t="s">
        <v>97</v>
      </c>
      <c r="B118" s="237" t="s">
        <v>112</v>
      </c>
      <c r="C118" s="237"/>
      <c r="D118" s="237"/>
      <c r="E118" s="237"/>
      <c r="F118" s="17">
        <f>F109</f>
        <v>168.39</v>
      </c>
    </row>
    <row r="119" spans="1:7">
      <c r="A119" s="3" t="s">
        <v>113</v>
      </c>
      <c r="B119" s="237" t="s">
        <v>55</v>
      </c>
      <c r="C119" s="237"/>
      <c r="D119" s="237"/>
      <c r="E119" s="237"/>
      <c r="F119" s="17"/>
    </row>
    <row r="120" spans="1:7">
      <c r="A120" s="238" t="s">
        <v>77</v>
      </c>
      <c r="B120" s="238"/>
      <c r="C120" s="238"/>
      <c r="D120" s="238"/>
      <c r="E120" s="238"/>
      <c r="F120" s="15">
        <f>SUM(F114:F119)</f>
        <v>660.45</v>
      </c>
    </row>
    <row r="122" spans="1:7">
      <c r="A122" s="239" t="s">
        <v>114</v>
      </c>
      <c r="B122" s="239"/>
      <c r="C122" s="239"/>
      <c r="D122" s="239"/>
      <c r="E122" s="239"/>
      <c r="F122" s="239"/>
      <c r="G122" s="48"/>
    </row>
    <row r="124" spans="1:7">
      <c r="A124" s="5">
        <v>5</v>
      </c>
      <c r="B124" s="238" t="s">
        <v>115</v>
      </c>
      <c r="C124" s="238"/>
      <c r="D124" s="238"/>
      <c r="E124" s="5" t="s">
        <v>32</v>
      </c>
      <c r="F124" s="15" t="s">
        <v>33</v>
      </c>
    </row>
    <row r="125" spans="1:7">
      <c r="A125" s="34" t="s">
        <v>5</v>
      </c>
      <c r="B125" s="240" t="s">
        <v>116</v>
      </c>
      <c r="C125" s="240"/>
      <c r="D125" s="240"/>
      <c r="E125" s="46">
        <v>0.03</v>
      </c>
      <c r="F125" s="35" t="e">
        <f>E125*($G$36+$F$48+$F$57+$F$120)</f>
        <v>#REF!</v>
      </c>
    </row>
    <row r="126" spans="1:7">
      <c r="A126" s="34" t="s">
        <v>7</v>
      </c>
      <c r="B126" s="234" t="s">
        <v>117</v>
      </c>
      <c r="C126" s="235"/>
      <c r="D126" s="235"/>
      <c r="E126" s="49">
        <f>E127+E128+E129</f>
        <v>0.14249999999999999</v>
      </c>
      <c r="F126" s="40" t="e">
        <f>SUM(F127:F129)</f>
        <v>#REF!</v>
      </c>
    </row>
    <row r="127" spans="1:7">
      <c r="A127" s="34" t="s">
        <v>118</v>
      </c>
      <c r="B127" s="228" t="s">
        <v>119</v>
      </c>
      <c r="C127" s="229"/>
      <c r="D127" s="230"/>
      <c r="E127" s="36">
        <v>7.5999999999999998E-2</v>
      </c>
      <c r="F127" s="35" t="e">
        <f>E127*(G36+F48+F57+F120+F125+F131)/(1-E126)</f>
        <v>#REF!</v>
      </c>
    </row>
    <row r="128" spans="1:7">
      <c r="A128" s="34" t="s">
        <v>120</v>
      </c>
      <c r="B128" s="228" t="s">
        <v>121</v>
      </c>
      <c r="C128" s="229"/>
      <c r="D128" s="230"/>
      <c r="E128" s="36">
        <v>1.6500000000000001E-2</v>
      </c>
      <c r="F128" s="35" t="e">
        <f>E128*(G36+F48+F57+F120+F125+F131)/(1-E126)</f>
        <v>#REF!</v>
      </c>
    </row>
    <row r="129" spans="1:8">
      <c r="A129" s="34" t="s">
        <v>122</v>
      </c>
      <c r="B129" s="231" t="s">
        <v>123</v>
      </c>
      <c r="C129" s="232"/>
      <c r="D129" s="233"/>
      <c r="E129" s="36">
        <v>0.05</v>
      </c>
      <c r="F129" s="35" t="e">
        <f>E129*(G36+F48+F57+F120+F125+F131)/(1-E126)</f>
        <v>#REF!</v>
      </c>
    </row>
    <row r="130" spans="1:8">
      <c r="A130" s="34" t="s">
        <v>124</v>
      </c>
      <c r="B130" s="228" t="s">
        <v>125</v>
      </c>
      <c r="C130" s="229"/>
      <c r="D130" s="230"/>
      <c r="E130" s="51"/>
      <c r="F130" s="40"/>
    </row>
    <row r="131" spans="1:8">
      <c r="A131" s="34" t="s">
        <v>10</v>
      </c>
      <c r="B131" s="228" t="s">
        <v>126</v>
      </c>
      <c r="C131" s="229"/>
      <c r="D131" s="230"/>
      <c r="E131" s="46">
        <v>7.0000000000000007E-2</v>
      </c>
      <c r="F131" s="35" t="e">
        <f>E131*($G$36+$F$48+$F$57+$F$120+F125)</f>
        <v>#REF!</v>
      </c>
    </row>
    <row r="132" spans="1:8">
      <c r="A132" s="210" t="s">
        <v>77</v>
      </c>
      <c r="B132" s="211"/>
      <c r="C132" s="211"/>
      <c r="D132" s="211"/>
      <c r="E132" s="212"/>
      <c r="F132" s="40" t="e">
        <f>F125+F126+F131</f>
        <v>#REF!</v>
      </c>
      <c r="G132" s="52"/>
    </row>
    <row r="135" spans="1:8" ht="32.25" customHeight="1">
      <c r="A135" s="234" t="s">
        <v>127</v>
      </c>
      <c r="B135" s="235"/>
      <c r="C135" s="235"/>
      <c r="D135" s="235"/>
      <c r="E135" s="236"/>
      <c r="F135" s="35" t="s">
        <v>33</v>
      </c>
    </row>
    <row r="136" spans="1:8">
      <c r="A136" s="34" t="s">
        <v>5</v>
      </c>
      <c r="B136" s="209" t="s">
        <v>128</v>
      </c>
      <c r="C136" s="209"/>
      <c r="D136" s="209"/>
      <c r="E136" s="209"/>
      <c r="F136" s="35">
        <f>G36</f>
        <v>873.6</v>
      </c>
    </row>
    <row r="137" spans="1:8">
      <c r="A137" s="34" t="s">
        <v>7</v>
      </c>
      <c r="B137" s="209" t="s">
        <v>129</v>
      </c>
      <c r="C137" s="209"/>
      <c r="D137" s="209"/>
      <c r="E137" s="209"/>
      <c r="F137" s="35">
        <f>F48</f>
        <v>634.58000000000004</v>
      </c>
    </row>
    <row r="138" spans="1:8">
      <c r="A138" s="34" t="s">
        <v>10</v>
      </c>
      <c r="B138" s="209" t="s">
        <v>130</v>
      </c>
      <c r="C138" s="209"/>
      <c r="D138" s="209"/>
      <c r="E138" s="209"/>
      <c r="F138" s="35" t="e">
        <f>F57</f>
        <v>#REF!</v>
      </c>
    </row>
    <row r="139" spans="1:8">
      <c r="A139" s="34" t="s">
        <v>13</v>
      </c>
      <c r="B139" s="209" t="s">
        <v>131</v>
      </c>
      <c r="C139" s="209"/>
      <c r="D139" s="209"/>
      <c r="E139" s="209"/>
      <c r="F139" s="35">
        <f>F120</f>
        <v>660.45</v>
      </c>
      <c r="G139" s="52"/>
    </row>
    <row r="140" spans="1:8" ht="16.5" customHeight="1">
      <c r="A140" s="210" t="s">
        <v>81</v>
      </c>
      <c r="B140" s="211"/>
      <c r="C140" s="211"/>
      <c r="D140" s="211"/>
      <c r="E140" s="212"/>
      <c r="F140" s="40" t="e">
        <f>SUM(F136:F139)</f>
        <v>#REF!</v>
      </c>
      <c r="G140" s="52"/>
    </row>
    <row r="141" spans="1:8">
      <c r="A141" s="34" t="s">
        <v>38</v>
      </c>
      <c r="B141" s="209" t="s">
        <v>132</v>
      </c>
      <c r="C141" s="209"/>
      <c r="D141" s="209"/>
      <c r="E141" s="209"/>
      <c r="F141" s="35" t="e">
        <f>F132</f>
        <v>#REF!</v>
      </c>
    </row>
    <row r="142" spans="1:8">
      <c r="A142" s="213" t="s">
        <v>77</v>
      </c>
      <c r="B142" s="213"/>
      <c r="C142" s="213"/>
      <c r="D142" s="213"/>
      <c r="E142" s="213"/>
      <c r="F142" s="53" t="e">
        <f>SUM(F140:F141)</f>
        <v>#REF!</v>
      </c>
      <c r="G142" s="52" t="e">
        <f>(F140+F131+F125)/(1-E126)</f>
        <v>#REF!</v>
      </c>
      <c r="H142" s="52"/>
    </row>
    <row r="143" spans="1:8">
      <c r="D143" s="214" t="s">
        <v>133</v>
      </c>
      <c r="E143" s="214"/>
      <c r="F143" s="54" t="e">
        <f>F142/G36</f>
        <v>#REF!</v>
      </c>
    </row>
    <row r="145" spans="1:8" ht="26.25" customHeight="1">
      <c r="A145" s="215" t="s">
        <v>134</v>
      </c>
      <c r="B145" s="215"/>
      <c r="C145" s="215"/>
      <c r="D145" s="215"/>
      <c r="E145" s="215"/>
      <c r="F145" s="215"/>
    </row>
    <row r="146" spans="1:8">
      <c r="A146" s="55"/>
      <c r="B146" s="55"/>
      <c r="C146" s="55"/>
      <c r="D146" s="55"/>
      <c r="E146" s="55"/>
      <c r="F146" s="55"/>
    </row>
    <row r="147" spans="1:8">
      <c r="A147" s="56" t="s">
        <v>135</v>
      </c>
      <c r="B147" s="57"/>
      <c r="C147" s="58"/>
      <c r="D147" s="59" t="s">
        <v>136</v>
      </c>
      <c r="E147" s="57"/>
      <c r="F147" s="60"/>
      <c r="G147" s="61"/>
      <c r="H147" s="61"/>
    </row>
    <row r="148" spans="1:8">
      <c r="A148" s="216" t="s">
        <v>137</v>
      </c>
      <c r="B148" s="217"/>
      <c r="C148" s="218"/>
      <c r="D148" s="219">
        <v>8.3299999999999999E-2</v>
      </c>
      <c r="E148" s="220"/>
      <c r="F148" s="221"/>
    </row>
    <row r="149" spans="1:8">
      <c r="A149" s="222" t="s">
        <v>138</v>
      </c>
      <c r="B149" s="223"/>
      <c r="C149" s="224"/>
      <c r="D149" s="225">
        <v>0.121</v>
      </c>
      <c r="E149" s="226"/>
      <c r="F149" s="227"/>
    </row>
    <row r="150" spans="1:8" ht="33.75" customHeight="1">
      <c r="A150" s="189" t="s">
        <v>139</v>
      </c>
      <c r="B150" s="190"/>
      <c r="C150" s="191"/>
      <c r="D150" s="192">
        <v>0.05</v>
      </c>
      <c r="E150" s="193"/>
      <c r="F150" s="194"/>
    </row>
    <row r="151" spans="1:8">
      <c r="A151" s="195" t="s">
        <v>81</v>
      </c>
      <c r="B151" s="196"/>
      <c r="C151" s="197"/>
      <c r="D151" s="198">
        <v>0.25430000000000003</v>
      </c>
      <c r="E151" s="199"/>
      <c r="F151" s="200"/>
    </row>
    <row r="152" spans="1:8" ht="33.75" customHeight="1">
      <c r="A152" s="201" t="s">
        <v>140</v>
      </c>
      <c r="B152" s="202"/>
      <c r="C152" s="203"/>
      <c r="D152" s="62">
        <v>7.39</v>
      </c>
      <c r="E152" s="63">
        <v>7.6</v>
      </c>
      <c r="F152" s="64">
        <v>7.8200000000000006E-2</v>
      </c>
    </row>
    <row r="153" spans="1:8">
      <c r="A153" s="204" t="s">
        <v>141</v>
      </c>
      <c r="B153" s="205"/>
      <c r="C153" s="206"/>
      <c r="D153" s="65">
        <v>32.82</v>
      </c>
      <c r="E153" s="65">
        <v>33.03</v>
      </c>
      <c r="F153" s="66">
        <v>0.33250000000000002</v>
      </c>
    </row>
    <row r="154" spans="1:8" ht="36" customHeight="1">
      <c r="A154" s="207" t="s">
        <v>142</v>
      </c>
      <c r="B154" s="207"/>
      <c r="C154" s="207"/>
      <c r="D154" s="207"/>
      <c r="E154" s="207"/>
      <c r="F154" s="207"/>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rintOptions horizontalCentered="1"/>
  <pageMargins left="0.39305555555555599" right="0.39305555555555599" top="0.52916666666666701" bottom="0.39305555555555599" header="0.16875000000000001" footer="0.51180555555555596"/>
  <pageSetup paperSize="9" scale="80" orientation="portrait"/>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59999389629810485"/>
  </sheetPr>
  <dimension ref="A1:D45"/>
  <sheetViews>
    <sheetView workbookViewId="0">
      <pane ySplit="2" topLeftCell="A9" activePane="bottomLeft" state="frozen"/>
      <selection pane="bottomLeft" activeCell="A111" sqref="A111"/>
    </sheetView>
  </sheetViews>
  <sheetFormatPr defaultColWidth="9.140625" defaultRowHeight="12.75"/>
  <cols>
    <col min="1" max="1" width="81" style="177" customWidth="1"/>
    <col min="2" max="2" width="7.28515625" style="178" customWidth="1"/>
    <col min="3" max="16384" width="9.140625" style="177"/>
  </cols>
  <sheetData>
    <row r="1" spans="1:2" ht="15.75">
      <c r="A1" s="179" t="s">
        <v>143</v>
      </c>
      <c r="B1" s="180"/>
    </row>
    <row r="2" spans="1:2" ht="15.75">
      <c r="A2" s="179" t="s">
        <v>144</v>
      </c>
      <c r="B2" s="180"/>
    </row>
    <row r="3" spans="1:2">
      <c r="A3" s="181"/>
      <c r="B3" s="180"/>
    </row>
    <row r="4" spans="1:2" ht="41.25" customHeight="1">
      <c r="A4" s="294" t="s">
        <v>145</v>
      </c>
      <c r="B4" s="290"/>
    </row>
    <row r="5" spans="1:2" ht="15">
      <c r="A5" s="295"/>
      <c r="B5" s="290"/>
    </row>
    <row r="6" spans="1:2" ht="57" customHeight="1">
      <c r="A6" s="296" t="s">
        <v>146</v>
      </c>
      <c r="B6" s="297"/>
    </row>
    <row r="7" spans="1:2" ht="57" customHeight="1">
      <c r="A7" s="293" t="s">
        <v>147</v>
      </c>
      <c r="B7" s="286"/>
    </row>
    <row r="8" spans="1:2" ht="68.25" customHeight="1">
      <c r="A8" s="298" t="s">
        <v>148</v>
      </c>
      <c r="B8" s="292"/>
    </row>
    <row r="9" spans="1:2" ht="41.25" customHeight="1">
      <c r="A9" s="291" t="s">
        <v>149</v>
      </c>
      <c r="B9" s="292"/>
    </row>
    <row r="10" spans="1:2" ht="30.75" customHeight="1">
      <c r="A10" s="293" t="s">
        <v>150</v>
      </c>
      <c r="B10" s="286"/>
    </row>
    <row r="11" spans="1:2" ht="27.75" customHeight="1">
      <c r="A11" s="293" t="s">
        <v>151</v>
      </c>
      <c r="B11" s="286"/>
    </row>
    <row r="12" spans="1:2" ht="39.75" customHeight="1">
      <c r="A12" s="293" t="s">
        <v>152</v>
      </c>
      <c r="B12" s="286"/>
    </row>
    <row r="13" spans="1:2" ht="66" customHeight="1">
      <c r="A13" s="293" t="s">
        <v>153</v>
      </c>
      <c r="B13" s="286"/>
    </row>
    <row r="14" spans="1:2" ht="54" customHeight="1">
      <c r="A14" s="285" t="s">
        <v>154</v>
      </c>
      <c r="B14" s="286"/>
    </row>
    <row r="15" spans="1:2" ht="23.25" customHeight="1">
      <c r="A15" s="287" t="s">
        <v>155</v>
      </c>
      <c r="B15" s="288"/>
    </row>
    <row r="16" spans="1:2" ht="15">
      <c r="A16" s="289"/>
      <c r="B16" s="290"/>
    </row>
    <row r="17" spans="1:4">
      <c r="A17" s="182"/>
      <c r="C17" s="182"/>
      <c r="D17" s="182"/>
    </row>
    <row r="18" spans="1:4">
      <c r="A18" s="182"/>
      <c r="C18" s="182"/>
      <c r="D18" s="182"/>
    </row>
    <row r="19" spans="1:4">
      <c r="A19" s="182"/>
      <c r="C19" s="182"/>
      <c r="D19" s="182"/>
    </row>
    <row r="20" spans="1:4">
      <c r="A20" s="182"/>
      <c r="C20" s="182"/>
      <c r="D20" s="182"/>
    </row>
    <row r="26" spans="1:4">
      <c r="A26" s="183"/>
      <c r="B26" s="180"/>
      <c r="C26" s="183"/>
    </row>
    <row r="27" spans="1:4">
      <c r="A27" s="183"/>
      <c r="B27" s="180"/>
      <c r="C27" s="183"/>
    </row>
    <row r="28" spans="1:4">
      <c r="A28" s="183"/>
      <c r="B28" s="180"/>
      <c r="C28" s="183"/>
    </row>
    <row r="29" spans="1:4">
      <c r="A29" s="183"/>
      <c r="B29" s="180"/>
      <c r="C29" s="183"/>
    </row>
    <row r="30" spans="1:4">
      <c r="A30" s="183"/>
      <c r="B30" s="180"/>
      <c r="C30" s="183"/>
    </row>
    <row r="31" spans="1:4">
      <c r="A31" s="183"/>
      <c r="B31" s="180"/>
      <c r="C31" s="183"/>
    </row>
    <row r="32" spans="1:4">
      <c r="A32" s="183"/>
      <c r="B32" s="184"/>
      <c r="C32" s="185"/>
    </row>
    <row r="33" spans="1:3">
      <c r="A33" s="183"/>
      <c r="B33" s="184"/>
      <c r="C33" s="185"/>
    </row>
    <row r="34" spans="1:3">
      <c r="A34" s="183"/>
      <c r="B34" s="184"/>
      <c r="C34" s="185"/>
    </row>
    <row r="35" spans="1:3">
      <c r="A35" s="183"/>
      <c r="B35" s="184"/>
      <c r="C35" s="183"/>
    </row>
    <row r="36" spans="1:3">
      <c r="A36" s="183"/>
      <c r="B36" s="184"/>
      <c r="C36" s="183"/>
    </row>
    <row r="37" spans="1:3">
      <c r="A37" s="183"/>
      <c r="B37" s="180"/>
      <c r="C37" s="183"/>
    </row>
    <row r="38" spans="1:3">
      <c r="A38" s="183"/>
      <c r="B38" s="180"/>
      <c r="C38" s="185"/>
    </row>
    <row r="39" spans="1:3">
      <c r="A39" s="183"/>
      <c r="B39" s="180"/>
      <c r="C39" s="183"/>
    </row>
    <row r="40" spans="1:3">
      <c r="A40" s="183"/>
      <c r="B40" s="180"/>
      <c r="C40" s="183"/>
    </row>
    <row r="41" spans="1:3">
      <c r="A41" s="183"/>
      <c r="B41" s="180"/>
      <c r="C41" s="183"/>
    </row>
    <row r="42" spans="1:3">
      <c r="A42" s="183"/>
      <c r="B42" s="180"/>
      <c r="C42" s="183"/>
    </row>
    <row r="43" spans="1:3">
      <c r="A43" s="183"/>
      <c r="B43" s="180"/>
      <c r="C43" s="183"/>
    </row>
    <row r="45" spans="1:3">
      <c r="A45" s="186"/>
      <c r="B45" s="187"/>
    </row>
  </sheetData>
  <mergeCells count="13">
    <mergeCell ref="A4:B4"/>
    <mergeCell ref="A5:B5"/>
    <mergeCell ref="A6:B6"/>
    <mergeCell ref="A7:B7"/>
    <mergeCell ref="A8:B8"/>
    <mergeCell ref="A14:B14"/>
    <mergeCell ref="A15:B15"/>
    <mergeCell ref="A16:B16"/>
    <mergeCell ref="A9:B9"/>
    <mergeCell ref="A10:B10"/>
    <mergeCell ref="A11:B11"/>
    <mergeCell ref="A12:B12"/>
    <mergeCell ref="A13:B13"/>
  </mergeCells>
  <printOptions horizontalCentered="1"/>
  <pageMargins left="0.51180555555555596" right="0.51180555555555596" top="0.59027777777777801" bottom="0.59027777777777801"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H129"/>
  <sheetViews>
    <sheetView tabSelected="1" view="pageBreakPreview" topLeftCell="A35" zoomScale="120" zoomScaleNormal="100" zoomScaleSheetLayoutView="120" workbookViewId="0">
      <selection activeCell="F47" sqref="F47"/>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69" t="s">
        <v>156</v>
      </c>
      <c r="D8" s="370"/>
      <c r="E8" s="370"/>
      <c r="F8" s="371"/>
    </row>
    <row r="9" spans="2:8" ht="18" customHeight="1">
      <c r="B9" s="79"/>
      <c r="C9" s="86"/>
      <c r="D9" s="87"/>
      <c r="E9" s="87"/>
      <c r="F9" s="88"/>
    </row>
    <row r="10" spans="2:8" s="76" customFormat="1">
      <c r="B10" s="89"/>
      <c r="C10" s="90" t="s">
        <v>5</v>
      </c>
      <c r="D10" s="91" t="s">
        <v>157</v>
      </c>
      <c r="E10" s="372"/>
      <c r="F10" s="373"/>
      <c r="H10" s="78"/>
    </row>
    <row r="11" spans="2:8" s="76" customFormat="1" ht="37.5" customHeight="1">
      <c r="B11" s="89"/>
      <c r="C11" s="90" t="s">
        <v>7</v>
      </c>
      <c r="D11" s="91" t="s">
        <v>158</v>
      </c>
      <c r="E11" s="374" t="s">
        <v>159</v>
      </c>
      <c r="F11" s="375"/>
      <c r="H11" s="78"/>
    </row>
    <row r="12" spans="2:8" s="76" customFormat="1">
      <c r="B12" s="89"/>
      <c r="C12" s="90" t="s">
        <v>10</v>
      </c>
      <c r="D12" s="91" t="s">
        <v>160</v>
      </c>
      <c r="E12" s="376" t="s">
        <v>274</v>
      </c>
      <c r="F12" s="377"/>
      <c r="H12" s="78"/>
    </row>
    <row r="13" spans="2:8" s="76" customFormat="1">
      <c r="B13" s="89"/>
      <c r="C13" s="90" t="s">
        <v>13</v>
      </c>
      <c r="D13" s="91" t="s">
        <v>161</v>
      </c>
      <c r="E13" s="361" t="s">
        <v>162</v>
      </c>
      <c r="F13" s="362"/>
      <c r="H13" s="78"/>
    </row>
    <row r="14" spans="2:8" s="76" customFormat="1">
      <c r="B14" s="89"/>
      <c r="C14" s="358" t="s">
        <v>163</v>
      </c>
      <c r="D14" s="359"/>
      <c r="E14" s="359"/>
      <c r="F14" s="360"/>
      <c r="H14" s="78"/>
    </row>
    <row r="15" spans="2:8" s="76" customFormat="1">
      <c r="B15" s="89"/>
      <c r="C15" s="90"/>
      <c r="D15" s="91" t="s">
        <v>164</v>
      </c>
      <c r="E15" s="361" t="s">
        <v>20</v>
      </c>
      <c r="F15" s="362"/>
      <c r="H15" s="78"/>
    </row>
    <row r="16" spans="2:8" s="76" customFormat="1">
      <c r="B16" s="89"/>
      <c r="C16" s="92"/>
      <c r="D16" s="363" t="s">
        <v>165</v>
      </c>
      <c r="E16" s="364"/>
      <c r="F16" s="365"/>
      <c r="H16" s="78"/>
    </row>
    <row r="17" spans="2:8" s="76" customFormat="1">
      <c r="B17" s="89"/>
      <c r="C17" s="366" t="s">
        <v>22</v>
      </c>
      <c r="D17" s="367"/>
      <c r="E17" s="367"/>
      <c r="F17" s="368"/>
      <c r="H17" s="78"/>
    </row>
    <row r="18" spans="2:8" s="76" customFormat="1">
      <c r="B18" s="89"/>
      <c r="C18" s="93">
        <v>1</v>
      </c>
      <c r="D18" s="94" t="s">
        <v>166</v>
      </c>
      <c r="E18" s="351" t="s">
        <v>167</v>
      </c>
      <c r="F18" s="352"/>
      <c r="H18" s="78"/>
    </row>
    <row r="19" spans="2:8" s="76" customFormat="1">
      <c r="B19" s="89"/>
      <c r="C19" s="93">
        <v>2</v>
      </c>
      <c r="D19" s="95" t="s">
        <v>168</v>
      </c>
      <c r="E19" s="347" t="s">
        <v>169</v>
      </c>
      <c r="F19" s="348"/>
      <c r="H19" s="78"/>
    </row>
    <row r="20" spans="2:8" s="76" customFormat="1">
      <c r="B20" s="89"/>
      <c r="C20" s="93">
        <v>3</v>
      </c>
      <c r="D20" s="94" t="s">
        <v>170</v>
      </c>
      <c r="E20" s="349">
        <v>1626.32</v>
      </c>
      <c r="F20" s="350"/>
      <c r="H20" s="78"/>
    </row>
    <row r="21" spans="2:8" s="76" customFormat="1">
      <c r="B21" s="89"/>
      <c r="C21" s="93">
        <v>4</v>
      </c>
      <c r="D21" s="94" t="s">
        <v>171</v>
      </c>
      <c r="E21" s="351" t="s">
        <v>172</v>
      </c>
      <c r="F21" s="352"/>
      <c r="H21" s="78"/>
    </row>
    <row r="22" spans="2:8">
      <c r="B22" s="79"/>
      <c r="C22" s="96">
        <v>5</v>
      </c>
      <c r="D22" s="97" t="s">
        <v>28</v>
      </c>
      <c r="E22" s="353">
        <v>44197</v>
      </c>
      <c r="F22" s="354"/>
    </row>
    <row r="23" spans="2:8">
      <c r="B23" s="79"/>
      <c r="C23" s="355" t="s">
        <v>173</v>
      </c>
      <c r="D23" s="356"/>
      <c r="E23" s="356"/>
      <c r="F23" s="357"/>
    </row>
    <row r="24" spans="2:8" ht="15.75" customHeight="1">
      <c r="B24" s="79"/>
      <c r="C24" s="98">
        <v>1</v>
      </c>
      <c r="D24" s="99" t="s">
        <v>31</v>
      </c>
      <c r="E24" s="100" t="s">
        <v>32</v>
      </c>
      <c r="F24" s="101" t="s">
        <v>33</v>
      </c>
    </row>
    <row r="25" spans="2:8">
      <c r="B25" s="79"/>
      <c r="C25" s="93" t="s">
        <v>5</v>
      </c>
      <c r="D25" s="102" t="s">
        <v>174</v>
      </c>
      <c r="E25" s="103">
        <v>1</v>
      </c>
      <c r="F25" s="104">
        <f>E20</f>
        <v>1626.32</v>
      </c>
    </row>
    <row r="26" spans="2:8">
      <c r="B26" s="79"/>
      <c r="C26" s="105"/>
      <c r="D26" s="106" t="s">
        <v>77</v>
      </c>
      <c r="E26" s="107"/>
      <c r="F26" s="108">
        <f>TRUNC(SUM(F25:F25),2)</f>
        <v>1626.32</v>
      </c>
    </row>
    <row r="27" spans="2:8">
      <c r="B27" s="79"/>
      <c r="C27" s="341" t="s">
        <v>175</v>
      </c>
      <c r="D27" s="342"/>
      <c r="E27" s="342"/>
      <c r="F27" s="343"/>
    </row>
    <row r="28" spans="2:8">
      <c r="B28" s="79"/>
      <c r="C28" s="98" t="s">
        <v>176</v>
      </c>
      <c r="D28" s="109" t="s">
        <v>177</v>
      </c>
      <c r="E28" s="110"/>
      <c r="F28" s="101" t="s">
        <v>33</v>
      </c>
    </row>
    <row r="29" spans="2:8">
      <c r="B29" s="79"/>
      <c r="C29" s="93" t="s">
        <v>5</v>
      </c>
      <c r="D29" s="95" t="s">
        <v>178</v>
      </c>
      <c r="E29" s="111">
        <v>8.3299999999999999E-2</v>
      </c>
      <c r="F29" s="112">
        <f>TRUNC(($F$26*E29),2)</f>
        <v>135.47</v>
      </c>
    </row>
    <row r="30" spans="2:8">
      <c r="B30" s="79"/>
      <c r="C30" s="93" t="s">
        <v>7</v>
      </c>
      <c r="D30" s="113" t="s">
        <v>179</v>
      </c>
      <c r="E30" s="114">
        <v>0.121</v>
      </c>
      <c r="F30" s="112">
        <f>TRUNC(($F$26*E30),2)</f>
        <v>196.78</v>
      </c>
    </row>
    <row r="31" spans="2:8">
      <c r="B31" s="79"/>
      <c r="C31" s="105"/>
      <c r="D31" s="106" t="s">
        <v>77</v>
      </c>
      <c r="E31" s="115">
        <f>SUM(E29:E30)</f>
        <v>0.20430000000000001</v>
      </c>
      <c r="F31" s="116">
        <f>TRUNC(SUM(F29:F30),2)</f>
        <v>332.25</v>
      </c>
    </row>
    <row r="32" spans="2:8">
      <c r="B32" s="79"/>
      <c r="C32" s="93"/>
      <c r="D32" s="113"/>
      <c r="E32" s="117"/>
      <c r="F32" s="118"/>
    </row>
    <row r="33" spans="2:6" ht="25.5">
      <c r="B33" s="79"/>
      <c r="C33" s="119" t="s">
        <v>180</v>
      </c>
      <c r="D33" s="120" t="s">
        <v>181</v>
      </c>
      <c r="E33" s="121" t="s">
        <v>32</v>
      </c>
      <c r="F33" s="122" t="s">
        <v>33</v>
      </c>
    </row>
    <row r="34" spans="2:6">
      <c r="B34" s="79"/>
      <c r="C34" s="93" t="s">
        <v>5</v>
      </c>
      <c r="D34" s="102" t="s">
        <v>182</v>
      </c>
      <c r="E34" s="123">
        <v>0.2</v>
      </c>
      <c r="F34" s="124">
        <f t="shared" ref="F34:F41" si="0">TRUNC((($F$26+$F$31)*E34),2)</f>
        <v>391.71</v>
      </c>
    </row>
    <row r="35" spans="2:6">
      <c r="B35" s="79"/>
      <c r="C35" s="93" t="s">
        <v>7</v>
      </c>
      <c r="D35" s="102" t="s">
        <v>183</v>
      </c>
      <c r="E35" s="123">
        <v>2.5000000000000001E-2</v>
      </c>
      <c r="F35" s="124">
        <f t="shared" si="0"/>
        <v>48.96</v>
      </c>
    </row>
    <row r="36" spans="2:6">
      <c r="B36" s="79"/>
      <c r="C36" s="93" t="s">
        <v>10</v>
      </c>
      <c r="D36" s="102" t="s">
        <v>184</v>
      </c>
      <c r="E36" s="123">
        <v>0.03</v>
      </c>
      <c r="F36" s="124">
        <f t="shared" si="0"/>
        <v>58.75</v>
      </c>
    </row>
    <row r="37" spans="2:6">
      <c r="B37" s="79"/>
      <c r="C37" s="93" t="s">
        <v>13</v>
      </c>
      <c r="D37" s="102" t="s">
        <v>185</v>
      </c>
      <c r="E37" s="123">
        <v>1.4999999999999999E-2</v>
      </c>
      <c r="F37" s="124">
        <f t="shared" si="0"/>
        <v>29.37</v>
      </c>
    </row>
    <row r="38" spans="2:6">
      <c r="B38" s="79"/>
      <c r="C38" s="93" t="s">
        <v>38</v>
      </c>
      <c r="D38" s="102" t="s">
        <v>186</v>
      </c>
      <c r="E38" s="123">
        <v>0.01</v>
      </c>
      <c r="F38" s="124">
        <f t="shared" si="0"/>
        <v>19.579999999999998</v>
      </c>
    </row>
    <row r="39" spans="2:6">
      <c r="B39" s="79"/>
      <c r="C39" s="93" t="s">
        <v>40</v>
      </c>
      <c r="D39" s="102" t="s">
        <v>187</v>
      </c>
      <c r="E39" s="123">
        <v>6.0000000000000001E-3</v>
      </c>
      <c r="F39" s="124">
        <f t="shared" si="0"/>
        <v>11.75</v>
      </c>
    </row>
    <row r="40" spans="2:6">
      <c r="B40" s="79"/>
      <c r="C40" s="93" t="s">
        <v>42</v>
      </c>
      <c r="D40" s="102" t="s">
        <v>188</v>
      </c>
      <c r="E40" s="123">
        <v>2E-3</v>
      </c>
      <c r="F40" s="124">
        <f t="shared" si="0"/>
        <v>3.91</v>
      </c>
    </row>
    <row r="41" spans="2:6">
      <c r="B41" s="79"/>
      <c r="C41" s="93" t="s">
        <v>44</v>
      </c>
      <c r="D41" s="102" t="s">
        <v>74</v>
      </c>
      <c r="E41" s="123">
        <v>0.08</v>
      </c>
      <c r="F41" s="124">
        <f t="shared" si="0"/>
        <v>156.68</v>
      </c>
    </row>
    <row r="42" spans="2:6">
      <c r="B42" s="79"/>
      <c r="C42" s="344" t="s">
        <v>77</v>
      </c>
      <c r="D42" s="337"/>
      <c r="E42" s="126">
        <f>SUM(E34:E41)</f>
        <v>0.36799999999999999</v>
      </c>
      <c r="F42" s="127">
        <f>TRUNC(SUM(F34:F41),2)</f>
        <v>720.71</v>
      </c>
    </row>
    <row r="43" spans="2:6" ht="11.1" customHeight="1">
      <c r="B43" s="79"/>
      <c r="C43" s="93"/>
      <c r="D43" s="102"/>
      <c r="E43" s="128"/>
      <c r="F43" s="118"/>
    </row>
    <row r="44" spans="2:6">
      <c r="B44" s="79"/>
      <c r="C44" s="119" t="s">
        <v>189</v>
      </c>
      <c r="D44" s="315" t="s">
        <v>48</v>
      </c>
      <c r="E44" s="301"/>
      <c r="F44" s="122" t="s">
        <v>33</v>
      </c>
    </row>
    <row r="45" spans="2:6" ht="16.5" customHeight="1">
      <c r="B45" s="79"/>
      <c r="C45" s="93" t="s">
        <v>5</v>
      </c>
      <c r="D45" s="129" t="s">
        <v>190</v>
      </c>
      <c r="E45" s="132" t="s">
        <v>191</v>
      </c>
      <c r="F45" s="130">
        <f>IF(E45="NÃO",0,TRUNC(((4*2)*21)-0.06*F25,2))</f>
        <v>0</v>
      </c>
    </row>
    <row r="46" spans="2:6" ht="17.25" customHeight="1">
      <c r="B46" s="79"/>
      <c r="C46" s="93" t="s">
        <v>7</v>
      </c>
      <c r="D46" s="131" t="s">
        <v>192</v>
      </c>
      <c r="E46" s="389">
        <v>13</v>
      </c>
      <c r="F46" s="133">
        <f>TRUNC(((E46)*21)*90%,2)</f>
        <v>245.7</v>
      </c>
    </row>
    <row r="47" spans="2:6" ht="17.25" customHeight="1">
      <c r="B47" s="79"/>
      <c r="C47" s="93" t="s">
        <v>10</v>
      </c>
      <c r="D47" s="345" t="s">
        <v>193</v>
      </c>
      <c r="E47" s="346"/>
      <c r="F47" s="134">
        <v>3.5</v>
      </c>
    </row>
    <row r="48" spans="2:6" ht="17.25" customHeight="1">
      <c r="B48" s="79"/>
      <c r="C48" s="93" t="s">
        <v>13</v>
      </c>
      <c r="D48" s="345" t="s">
        <v>194</v>
      </c>
      <c r="E48" s="346"/>
      <c r="F48" s="134">
        <v>15</v>
      </c>
    </row>
    <row r="49" spans="2:8">
      <c r="B49" s="79"/>
      <c r="C49" s="135"/>
      <c r="D49" s="336" t="s">
        <v>77</v>
      </c>
      <c r="E49" s="337"/>
      <c r="F49" s="116">
        <f>TRUNC(SUM(F45:F48),2)</f>
        <v>264.2</v>
      </c>
    </row>
    <row r="50" spans="2:8">
      <c r="B50" s="79"/>
      <c r="C50" s="333"/>
      <c r="D50" s="334"/>
      <c r="E50" s="331"/>
      <c r="F50" s="335"/>
    </row>
    <row r="51" spans="2:8" ht="32.25" customHeight="1">
      <c r="B51" s="79"/>
      <c r="C51" s="119">
        <v>2</v>
      </c>
      <c r="D51" s="136" t="s">
        <v>195</v>
      </c>
      <c r="E51" s="137" t="s">
        <v>32</v>
      </c>
      <c r="F51" s="122" t="s">
        <v>33</v>
      </c>
    </row>
    <row r="52" spans="2:8">
      <c r="B52" s="79"/>
      <c r="C52" s="93" t="s">
        <v>176</v>
      </c>
      <c r="D52" s="95" t="s">
        <v>177</v>
      </c>
      <c r="E52" s="111">
        <f>E31</f>
        <v>0.20430000000000001</v>
      </c>
      <c r="F52" s="118">
        <f>F31</f>
        <v>332.25</v>
      </c>
    </row>
    <row r="53" spans="2:8">
      <c r="B53" s="79"/>
      <c r="C53" s="93" t="s">
        <v>180</v>
      </c>
      <c r="D53" s="113" t="s">
        <v>196</v>
      </c>
      <c r="E53" s="114">
        <f>E42</f>
        <v>0.36799999999999999</v>
      </c>
      <c r="F53" s="118">
        <f>F42</f>
        <v>720.71</v>
      </c>
    </row>
    <row r="54" spans="2:8">
      <c r="B54" s="79"/>
      <c r="C54" s="93" t="s">
        <v>189</v>
      </c>
      <c r="D54" s="113" t="s">
        <v>48</v>
      </c>
      <c r="E54" s="138"/>
      <c r="F54" s="118">
        <f>F49</f>
        <v>264.2</v>
      </c>
    </row>
    <row r="55" spans="2:8">
      <c r="B55" s="79"/>
      <c r="C55" s="135"/>
      <c r="D55" s="125" t="s">
        <v>77</v>
      </c>
      <c r="E55" s="139"/>
      <c r="F55" s="116">
        <f>SUM(F52:F54)</f>
        <v>1317.16</v>
      </c>
    </row>
    <row r="56" spans="2:8">
      <c r="B56" s="79"/>
      <c r="C56" s="338"/>
      <c r="D56" s="339"/>
      <c r="E56" s="339"/>
      <c r="F56" s="340"/>
    </row>
    <row r="57" spans="2:8">
      <c r="B57" s="79"/>
      <c r="C57" s="325" t="s">
        <v>197</v>
      </c>
      <c r="D57" s="326"/>
      <c r="E57" s="326"/>
      <c r="F57" s="327"/>
    </row>
    <row r="58" spans="2:8">
      <c r="B58" s="79"/>
      <c r="C58" s="98">
        <v>3</v>
      </c>
      <c r="D58" s="109" t="s">
        <v>198</v>
      </c>
      <c r="E58" s="140" t="s">
        <v>32</v>
      </c>
      <c r="F58" s="101" t="s">
        <v>33</v>
      </c>
    </row>
    <row r="59" spans="2:8" s="77" customFormat="1">
      <c r="B59" s="141"/>
      <c r="C59" s="142" t="s">
        <v>5</v>
      </c>
      <c r="D59" s="143" t="s">
        <v>90</v>
      </c>
      <c r="E59" s="144">
        <v>4.1999999999999997E-3</v>
      </c>
      <c r="F59" s="124">
        <f>TRUNC(((F26+F31+F41+F49)*E59),2)</f>
        <v>9.99</v>
      </c>
      <c r="G59" s="145"/>
      <c r="H59" s="146"/>
    </row>
    <row r="60" spans="2:8" s="77" customFormat="1">
      <c r="B60" s="141"/>
      <c r="C60" s="142" t="s">
        <v>7</v>
      </c>
      <c r="D60" s="143" t="s">
        <v>199</v>
      </c>
      <c r="E60" s="144">
        <v>0</v>
      </c>
      <c r="F60" s="124">
        <v>0</v>
      </c>
      <c r="G60" s="145"/>
      <c r="H60" s="146" t="s">
        <v>200</v>
      </c>
    </row>
    <row r="61" spans="2:8" s="77" customFormat="1">
      <c r="B61" s="141"/>
      <c r="C61" s="142" t="s">
        <v>10</v>
      </c>
      <c r="D61" s="143" t="s">
        <v>201</v>
      </c>
      <c r="E61" s="144">
        <v>0.04</v>
      </c>
      <c r="F61" s="124">
        <f>TRUNC((E61*F26),2)</f>
        <v>65.05</v>
      </c>
      <c r="G61" s="145"/>
      <c r="H61" s="146"/>
    </row>
    <row r="62" spans="2:8" s="77" customFormat="1">
      <c r="B62" s="141"/>
      <c r="C62" s="142" t="s">
        <v>13</v>
      </c>
      <c r="D62" s="143" t="s">
        <v>202</v>
      </c>
      <c r="E62" s="144">
        <v>1.8499999999999999E-2</v>
      </c>
      <c r="F62" s="124">
        <f>TRUNC(((F26+F55)*E62),2)</f>
        <v>54.45</v>
      </c>
      <c r="G62" s="145"/>
      <c r="H62" s="146"/>
    </row>
    <row r="63" spans="2:8" s="77" customFormat="1" ht="30" customHeight="1">
      <c r="B63" s="141"/>
      <c r="C63" s="142" t="s">
        <v>38</v>
      </c>
      <c r="D63" s="143" t="s">
        <v>203</v>
      </c>
      <c r="E63" s="144">
        <v>0</v>
      </c>
      <c r="F63" s="124">
        <v>0</v>
      </c>
      <c r="G63" s="145"/>
      <c r="H63" s="146" t="s">
        <v>200</v>
      </c>
    </row>
    <row r="64" spans="2:8" s="77" customFormat="1">
      <c r="B64" s="141"/>
      <c r="C64" s="142" t="s">
        <v>40</v>
      </c>
      <c r="D64" s="143" t="s">
        <v>204</v>
      </c>
      <c r="E64" s="144">
        <v>0</v>
      </c>
      <c r="F64" s="124">
        <f>TRUNC(($F$26*E64),2)</f>
        <v>0</v>
      </c>
      <c r="G64" s="145"/>
      <c r="H64" s="146"/>
    </row>
    <row r="65" spans="2:8">
      <c r="B65" s="79"/>
      <c r="C65" s="310" t="s">
        <v>77</v>
      </c>
      <c r="D65" s="311"/>
      <c r="E65" s="147">
        <f>SUM(E59:E64)</f>
        <v>6.2700000000000006E-2</v>
      </c>
      <c r="F65" s="127">
        <f>TRUNC(SUM(F59:F64),2)</f>
        <v>129.49</v>
      </c>
    </row>
    <row r="66" spans="2:8">
      <c r="B66" s="79"/>
      <c r="C66" s="330"/>
      <c r="D66" s="331"/>
      <c r="E66" s="331"/>
      <c r="F66" s="332"/>
    </row>
    <row r="67" spans="2:8">
      <c r="B67" s="79"/>
      <c r="C67" s="325" t="s">
        <v>205</v>
      </c>
      <c r="D67" s="326"/>
      <c r="E67" s="326"/>
      <c r="F67" s="327"/>
    </row>
    <row r="68" spans="2:8">
      <c r="B68" s="79"/>
      <c r="C68" s="98" t="s">
        <v>67</v>
      </c>
      <c r="D68" s="148" t="s">
        <v>206</v>
      </c>
      <c r="E68" s="140" t="s">
        <v>32</v>
      </c>
      <c r="F68" s="149" t="s">
        <v>33</v>
      </c>
    </row>
    <row r="69" spans="2:8">
      <c r="B69" s="79"/>
      <c r="C69" s="93" t="s">
        <v>5</v>
      </c>
      <c r="D69" s="95" t="s">
        <v>207</v>
      </c>
      <c r="E69" s="150">
        <v>0</v>
      </c>
      <c r="F69" s="151">
        <f t="shared" ref="F69:F74" si="1">TRUNC((($F$26+$F$55+$F$65)*E69),2)</f>
        <v>0</v>
      </c>
    </row>
    <row r="70" spans="2:8" ht="12.75" customHeight="1">
      <c r="B70" s="79"/>
      <c r="C70" s="93" t="s">
        <v>7</v>
      </c>
      <c r="D70" s="95" t="s">
        <v>206</v>
      </c>
      <c r="E70" s="144">
        <v>0</v>
      </c>
      <c r="F70" s="151">
        <f t="shared" si="1"/>
        <v>0</v>
      </c>
      <c r="H70" s="303" t="s">
        <v>208</v>
      </c>
    </row>
    <row r="71" spans="2:8">
      <c r="B71" s="79"/>
      <c r="C71" s="93" t="s">
        <v>10</v>
      </c>
      <c r="D71" s="95" t="s">
        <v>209</v>
      </c>
      <c r="E71" s="144">
        <v>0</v>
      </c>
      <c r="F71" s="151">
        <f t="shared" si="1"/>
        <v>0</v>
      </c>
      <c r="H71" s="303"/>
    </row>
    <row r="72" spans="2:8">
      <c r="B72" s="79"/>
      <c r="C72" s="93" t="s">
        <v>13</v>
      </c>
      <c r="D72" s="95" t="s">
        <v>210</v>
      </c>
      <c r="E72" s="144">
        <v>0</v>
      </c>
      <c r="F72" s="151">
        <f t="shared" si="1"/>
        <v>0</v>
      </c>
      <c r="H72" s="303"/>
    </row>
    <row r="73" spans="2:8">
      <c r="B73" s="79"/>
      <c r="C73" s="93" t="s">
        <v>38</v>
      </c>
      <c r="D73" s="95" t="s">
        <v>84</v>
      </c>
      <c r="E73" s="144">
        <v>0</v>
      </c>
      <c r="F73" s="151">
        <f t="shared" si="1"/>
        <v>0</v>
      </c>
      <c r="H73" s="303"/>
    </row>
    <row r="74" spans="2:8">
      <c r="B74" s="79"/>
      <c r="C74" s="93" t="s">
        <v>40</v>
      </c>
      <c r="D74" s="95" t="s">
        <v>55</v>
      </c>
      <c r="E74" s="144">
        <v>0</v>
      </c>
      <c r="F74" s="151">
        <f t="shared" si="1"/>
        <v>0</v>
      </c>
      <c r="H74" s="303"/>
    </row>
    <row r="75" spans="2:8" ht="16.5" customHeight="1">
      <c r="B75" s="79"/>
      <c r="C75" s="310" t="s">
        <v>77</v>
      </c>
      <c r="D75" s="316"/>
      <c r="E75" s="152">
        <f>SUM(E69:E74)</f>
        <v>0</v>
      </c>
      <c r="F75" s="127">
        <f>TRUNC(SUM(F69:F74),2)</f>
        <v>0</v>
      </c>
    </row>
    <row r="76" spans="2:8">
      <c r="B76" s="79"/>
      <c r="C76" s="333"/>
      <c r="D76" s="334"/>
      <c r="E76" s="334"/>
      <c r="F76" s="335"/>
    </row>
    <row r="77" spans="2:8">
      <c r="B77" s="79"/>
      <c r="C77" s="333"/>
      <c r="D77" s="334"/>
      <c r="E77" s="334"/>
      <c r="F77" s="335"/>
    </row>
    <row r="78" spans="2:8" ht="40.5" customHeight="1">
      <c r="B78" s="79"/>
      <c r="C78" s="119">
        <v>4</v>
      </c>
      <c r="D78" s="315" t="s">
        <v>211</v>
      </c>
      <c r="E78" s="301"/>
      <c r="F78" s="122" t="s">
        <v>33</v>
      </c>
    </row>
    <row r="79" spans="2:8">
      <c r="B79" s="79"/>
      <c r="C79" s="93" t="s">
        <v>67</v>
      </c>
      <c r="D79" s="95" t="s">
        <v>212</v>
      </c>
      <c r="E79" s="153"/>
      <c r="F79" s="118">
        <f>F75</f>
        <v>0</v>
      </c>
    </row>
    <row r="80" spans="2:8">
      <c r="B80" s="79"/>
      <c r="C80" s="154"/>
      <c r="D80" s="323" t="s">
        <v>77</v>
      </c>
      <c r="E80" s="324"/>
      <c r="F80" s="116">
        <f>TRUNC(SUM(F79:F79),2)</f>
        <v>0</v>
      </c>
    </row>
    <row r="81" spans="2:6">
      <c r="B81" s="79"/>
      <c r="C81" s="325" t="s">
        <v>213</v>
      </c>
      <c r="D81" s="326"/>
      <c r="E81" s="326"/>
      <c r="F81" s="327"/>
    </row>
    <row r="82" spans="2:6">
      <c r="B82" s="79"/>
      <c r="C82" s="98">
        <v>5</v>
      </c>
      <c r="D82" s="328" t="s">
        <v>58</v>
      </c>
      <c r="E82" s="329"/>
      <c r="F82" s="101" t="s">
        <v>33</v>
      </c>
    </row>
    <row r="83" spans="2:6">
      <c r="B83" s="79"/>
      <c r="C83" s="93" t="s">
        <v>5</v>
      </c>
      <c r="D83" s="305" t="s">
        <v>214</v>
      </c>
      <c r="E83" s="306"/>
      <c r="F83" s="155">
        <f>'Uniformes - Motorista'!F6</f>
        <v>33.68</v>
      </c>
    </row>
    <row r="84" spans="2:6">
      <c r="B84" s="79"/>
      <c r="C84" s="93" t="s">
        <v>7</v>
      </c>
      <c r="D84" s="305" t="s">
        <v>215</v>
      </c>
      <c r="E84" s="306"/>
      <c r="F84" s="156">
        <f>'Equipamentos - Motorista'!F4</f>
        <v>1.45</v>
      </c>
    </row>
    <row r="85" spans="2:6">
      <c r="B85" s="79"/>
      <c r="C85" s="93" t="s">
        <v>10</v>
      </c>
      <c r="D85" s="305"/>
      <c r="E85" s="306"/>
      <c r="F85" s="118">
        <v>0</v>
      </c>
    </row>
    <row r="86" spans="2:6" ht="16.5" customHeight="1">
      <c r="B86" s="79"/>
      <c r="C86" s="310" t="s">
        <v>77</v>
      </c>
      <c r="D86" s="316"/>
      <c r="E86" s="311"/>
      <c r="F86" s="127">
        <f>TRUNC(SUM(F83:F85),2)</f>
        <v>35.130000000000003</v>
      </c>
    </row>
    <row r="87" spans="2:6">
      <c r="B87" s="79"/>
      <c r="C87" s="317"/>
      <c r="D87" s="318"/>
      <c r="E87" s="318"/>
      <c r="F87" s="319"/>
    </row>
    <row r="88" spans="2:6">
      <c r="B88" s="79"/>
      <c r="C88" s="320" t="s">
        <v>216</v>
      </c>
      <c r="D88" s="321"/>
      <c r="E88" s="321"/>
      <c r="F88" s="322"/>
    </row>
    <row r="89" spans="2:6">
      <c r="B89" s="79"/>
      <c r="C89" s="98">
        <v>6</v>
      </c>
      <c r="D89" s="157" t="s">
        <v>115</v>
      </c>
      <c r="E89" s="100" t="s">
        <v>32</v>
      </c>
      <c r="F89" s="101" t="s">
        <v>33</v>
      </c>
    </row>
    <row r="90" spans="2:6">
      <c r="B90" s="79"/>
      <c r="C90" s="93" t="s">
        <v>5</v>
      </c>
      <c r="D90" s="102" t="s">
        <v>217</v>
      </c>
      <c r="E90" s="158">
        <v>2.4899999999999999E-2</v>
      </c>
      <c r="F90" s="159">
        <f>TRUNC((E90*F109),2)</f>
        <v>77.39</v>
      </c>
    </row>
    <row r="91" spans="2:6">
      <c r="B91" s="79"/>
      <c r="C91" s="93" t="s">
        <v>7</v>
      </c>
      <c r="D91" s="102" t="s">
        <v>126</v>
      </c>
      <c r="E91" s="158">
        <v>3.2599999999999997E-2</v>
      </c>
      <c r="F91" s="159">
        <f>TRUNC((F109*E91),2)</f>
        <v>101.32</v>
      </c>
    </row>
    <row r="92" spans="2:6">
      <c r="B92" s="79"/>
      <c r="C92" s="93" t="s">
        <v>10</v>
      </c>
      <c r="D92" s="102" t="s">
        <v>117</v>
      </c>
      <c r="E92" s="160"/>
      <c r="F92" s="159"/>
    </row>
    <row r="93" spans="2:6">
      <c r="B93" s="79"/>
      <c r="C93" s="161"/>
      <c r="D93" s="120" t="s">
        <v>218</v>
      </c>
      <c r="E93" s="160"/>
      <c r="F93" s="162"/>
    </row>
    <row r="94" spans="2:6">
      <c r="B94" s="79"/>
      <c r="C94" s="161"/>
      <c r="D94" s="102" t="s">
        <v>219</v>
      </c>
      <c r="E94" s="158">
        <v>6.4999999999999997E-3</v>
      </c>
      <c r="F94" s="159">
        <f>TRUNC(((F90+F91+F109)/E101*E94),2)</f>
        <v>23.38</v>
      </c>
    </row>
    <row r="95" spans="2:6">
      <c r="B95" s="79"/>
      <c r="C95" s="161"/>
      <c r="D95" s="102" t="s">
        <v>220</v>
      </c>
      <c r="E95" s="158">
        <v>0.03</v>
      </c>
      <c r="F95" s="159">
        <f>TRUNC(((F90+F91+F109)/E101*E95),2)</f>
        <v>107.94</v>
      </c>
    </row>
    <row r="96" spans="2:6">
      <c r="B96" s="79"/>
      <c r="C96" s="161"/>
      <c r="D96" s="120" t="s">
        <v>221</v>
      </c>
      <c r="E96" s="160"/>
      <c r="F96" s="159"/>
    </row>
    <row r="97" spans="2:6">
      <c r="B97" s="79"/>
      <c r="C97" s="161"/>
      <c r="D97" s="102" t="s">
        <v>222</v>
      </c>
      <c r="E97" s="158">
        <v>0.05</v>
      </c>
      <c r="F97" s="159">
        <f>TRUNC((F90+F91+F109)/E101*E97,2)</f>
        <v>179.9</v>
      </c>
    </row>
    <row r="98" spans="2:6">
      <c r="B98" s="79"/>
      <c r="C98" s="161"/>
      <c r="D98" s="120" t="s">
        <v>223</v>
      </c>
      <c r="E98" s="160"/>
      <c r="F98" s="162"/>
    </row>
    <row r="99" spans="2:6">
      <c r="B99" s="79"/>
      <c r="C99" s="161"/>
      <c r="D99" s="163"/>
      <c r="E99" s="158"/>
      <c r="F99" s="159">
        <f>TRUNC((F90+F91+F109)/E101*E99,2)</f>
        <v>0</v>
      </c>
    </row>
    <row r="100" spans="2:6">
      <c r="B100" s="79"/>
      <c r="C100" s="310" t="s">
        <v>77</v>
      </c>
      <c r="D100" s="311"/>
      <c r="E100" s="164">
        <f>SUM(E90:E98)</f>
        <v>0.14399999999999999</v>
      </c>
      <c r="F100" s="165">
        <f>SUM(F90:F99)</f>
        <v>489.93</v>
      </c>
    </row>
    <row r="101" spans="2:6">
      <c r="B101" s="79"/>
      <c r="C101" s="166">
        <f>SUM(E94:E99)</f>
        <v>8.6499999999999994E-2</v>
      </c>
      <c r="D101" s="167" t="s">
        <v>224</v>
      </c>
      <c r="E101" s="168">
        <f>1-C101/1</f>
        <v>0.91349999999999998</v>
      </c>
      <c r="F101" s="169"/>
    </row>
    <row r="102" spans="2:6">
      <c r="B102" s="79"/>
      <c r="C102" s="312" t="s">
        <v>225</v>
      </c>
      <c r="D102" s="313"/>
      <c r="E102" s="313"/>
      <c r="F102" s="314"/>
    </row>
    <row r="103" spans="2:6" ht="30" customHeight="1">
      <c r="B103" s="79"/>
      <c r="C103" s="170"/>
      <c r="D103" s="315" t="s">
        <v>226</v>
      </c>
      <c r="E103" s="301"/>
      <c r="F103" s="122" t="s">
        <v>33</v>
      </c>
    </row>
    <row r="104" spans="2:6">
      <c r="B104" s="79"/>
      <c r="C104" s="93" t="s">
        <v>5</v>
      </c>
      <c r="D104" s="304" t="s">
        <v>227</v>
      </c>
      <c r="E104" s="304"/>
      <c r="F104" s="118">
        <f>F26</f>
        <v>1626.32</v>
      </c>
    </row>
    <row r="105" spans="2:6">
      <c r="B105" s="79"/>
      <c r="C105" s="93" t="s">
        <v>7</v>
      </c>
      <c r="D105" s="304" t="s">
        <v>228</v>
      </c>
      <c r="E105" s="304"/>
      <c r="F105" s="118">
        <f>F55</f>
        <v>1317.16</v>
      </c>
    </row>
    <row r="106" spans="2:6">
      <c r="B106" s="79"/>
      <c r="C106" s="93" t="s">
        <v>10</v>
      </c>
      <c r="D106" s="304" t="s">
        <v>229</v>
      </c>
      <c r="E106" s="304"/>
      <c r="F106" s="118">
        <f>F65</f>
        <v>129.49</v>
      </c>
    </row>
    <row r="107" spans="2:6">
      <c r="B107" s="79"/>
      <c r="C107" s="93" t="s">
        <v>13</v>
      </c>
      <c r="D107" s="305" t="s">
        <v>230</v>
      </c>
      <c r="E107" s="306"/>
      <c r="F107" s="118">
        <f>F80</f>
        <v>0</v>
      </c>
    </row>
    <row r="108" spans="2:6">
      <c r="B108" s="79"/>
      <c r="C108" s="93" t="s">
        <v>38</v>
      </c>
      <c r="D108" s="304" t="s">
        <v>231</v>
      </c>
      <c r="E108" s="304"/>
      <c r="F108" s="118">
        <f>F86</f>
        <v>35.130000000000003</v>
      </c>
    </row>
    <row r="109" spans="2:6">
      <c r="B109" s="79"/>
      <c r="C109" s="307" t="s">
        <v>232</v>
      </c>
      <c r="D109" s="308"/>
      <c r="E109" s="309"/>
      <c r="F109" s="171">
        <f>TRUNC(SUM(F104:F108),2)</f>
        <v>3108.1</v>
      </c>
    </row>
    <row r="110" spans="2:6">
      <c r="B110" s="79"/>
      <c r="C110" s="93" t="s">
        <v>40</v>
      </c>
      <c r="D110" s="305" t="s">
        <v>233</v>
      </c>
      <c r="E110" s="306"/>
      <c r="F110" s="172">
        <f>F100</f>
        <v>489.93</v>
      </c>
    </row>
    <row r="111" spans="2:6">
      <c r="B111" s="79"/>
      <c r="C111" s="299" t="s">
        <v>234</v>
      </c>
      <c r="D111" s="300"/>
      <c r="E111" s="301"/>
      <c r="F111" s="173">
        <f>SUM(F109:F110)</f>
        <v>3598.03</v>
      </c>
    </row>
    <row r="112" spans="2:6">
      <c r="B112" s="79"/>
      <c r="C112" s="174"/>
      <c r="D112" s="175"/>
      <c r="E112" s="175"/>
      <c r="F112" s="176"/>
    </row>
    <row r="113" spans="3:6">
      <c r="C113" s="302"/>
      <c r="D113" s="302"/>
      <c r="E113" s="302"/>
      <c r="F113" s="302"/>
    </row>
    <row r="128" spans="3:6">
      <c r="C128" s="78" t="s">
        <v>235</v>
      </c>
    </row>
    <row r="129" spans="3:3">
      <c r="C129" s="78" t="s">
        <v>191</v>
      </c>
    </row>
  </sheetData>
  <sheetProtection algorithmName="SHA-512" hashValue="S8XFAtvk3EZMFmk6EZWN2jJQgor59ssQGLm9E9NHxML3do9ncb8VRljmF1k9Y5aDlOCSFF12EpKUd/8dxwwa+Q==" saltValue="vwv45iII7Ygs7o24ya95jw=="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0200-000000000000}">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242</v>
      </c>
      <c r="C2" s="74">
        <v>4</v>
      </c>
      <c r="D2" s="74" t="s">
        <v>243</v>
      </c>
      <c r="E2" s="188">
        <v>39.61</v>
      </c>
      <c r="F2" s="75">
        <f>E2*C2</f>
        <v>158.44</v>
      </c>
    </row>
    <row r="3" spans="1:6" ht="60">
      <c r="A3" s="72">
        <v>2</v>
      </c>
      <c r="B3" s="73" t="s">
        <v>244</v>
      </c>
      <c r="C3" s="74">
        <v>4</v>
      </c>
      <c r="D3" s="74" t="s">
        <v>243</v>
      </c>
      <c r="E3" s="188">
        <v>23.92</v>
      </c>
      <c r="F3" s="75">
        <f>E3*C3</f>
        <v>95.68</v>
      </c>
    </row>
    <row r="4" spans="1:6">
      <c r="A4" s="72">
        <v>3</v>
      </c>
      <c r="B4" s="73" t="s">
        <v>245</v>
      </c>
      <c r="C4" s="74">
        <v>2</v>
      </c>
      <c r="D4" s="74" t="s">
        <v>246</v>
      </c>
      <c r="E4" s="188">
        <v>75.05</v>
      </c>
      <c r="F4" s="75">
        <f>E4*C4</f>
        <v>150.1</v>
      </c>
    </row>
    <row r="5" spans="1:6">
      <c r="A5" s="378" t="s">
        <v>247</v>
      </c>
      <c r="B5" s="378"/>
      <c r="C5" s="378"/>
      <c r="D5" s="378"/>
      <c r="E5" s="378"/>
      <c r="F5" s="75">
        <f>SUM(F2:F4)</f>
        <v>404.22</v>
      </c>
    </row>
    <row r="6" spans="1:6">
      <c r="A6" s="378" t="s">
        <v>248</v>
      </c>
      <c r="B6" s="378"/>
      <c r="C6" s="378"/>
      <c r="D6" s="378"/>
      <c r="E6" s="378"/>
      <c r="F6" s="75">
        <f>TRUNC(F5/12,2)</f>
        <v>33.68</v>
      </c>
    </row>
  </sheetData>
  <sheetProtection algorithmName="SHA-512" hashValue="dSipz4rC3THt+SDODVglySEWzpQm0Wr9V0GWpajKe4yYOdKNyTEN956/uivI6Gc8axK8njgZ/4bG7Zv3KmQTMw==" saltValue="/yEa8S7A0wVhjTkpv4LEdw=="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4"/>
  <sheetViews>
    <sheetView workbookViewId="0">
      <selection activeCell="E2" sqref="E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249</v>
      </c>
      <c r="C2" s="74">
        <v>2</v>
      </c>
      <c r="D2" s="74" t="s">
        <v>243</v>
      </c>
      <c r="E2" s="188">
        <v>8.6999999999999993</v>
      </c>
      <c r="F2" s="75">
        <f>E2*C2</f>
        <v>17.399999999999999</v>
      </c>
    </row>
    <row r="3" spans="1:6">
      <c r="A3" s="378" t="s">
        <v>247</v>
      </c>
      <c r="B3" s="378"/>
      <c r="C3" s="378"/>
      <c r="D3" s="378"/>
      <c r="E3" s="378"/>
      <c r="F3" s="75">
        <f>SUM(F2:F2)</f>
        <v>17.399999999999999</v>
      </c>
    </row>
    <row r="4" spans="1:6">
      <c r="A4" s="378" t="s">
        <v>248</v>
      </c>
      <c r="B4" s="378"/>
      <c r="C4" s="378"/>
      <c r="D4" s="378"/>
      <c r="E4" s="378"/>
      <c r="F4" s="75">
        <f>TRUNC(F3/12,2)</f>
        <v>1.45</v>
      </c>
    </row>
  </sheetData>
  <sheetProtection algorithmName="SHA-512" hashValue="PtwPn241L0Vym+8xtbRhhw/Srf4qoSY/yG50VjsRqjY4T8TfiakuE6f+4Xq1HPQDBNzxB9A+BJ6gcH23fUjBAQ==" saltValue="OUOgdxKMSDj7X8esT72Hcg==" spinCount="100000" sheet="1" objects="1" scenarios="1" formatCells="0"/>
  <mergeCells count="2">
    <mergeCell ref="A3:E3"/>
    <mergeCell ref="A4:E4"/>
  </mergeCells>
  <pageMargins left="0.51180555555555596" right="0.51180555555555596" top="0.78680555555555598" bottom="0.78680555555555598" header="0.31458333333333299" footer="0.31458333333333299"/>
  <pageSetup paperSize="9" scale="88" fitToHeight="0" orientation="portrai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54"/>
  <sheetViews>
    <sheetView topLeftCell="A122" zoomScale="115" zoomScaleNormal="115" workbookViewId="0">
      <selection activeCell="H127" sqref="H127:H129"/>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83" t="s">
        <v>250</v>
      </c>
      <c r="B1" s="283"/>
      <c r="C1" s="283"/>
      <c r="D1" s="283"/>
      <c r="E1" s="283"/>
      <c r="F1" s="283"/>
      <c r="G1" s="283"/>
    </row>
    <row r="3" spans="1:7">
      <c r="B3" s="3" t="s">
        <v>1</v>
      </c>
      <c r="C3" s="284"/>
      <c r="D3" s="284"/>
      <c r="E3" s="284"/>
      <c r="F3" s="284"/>
      <c r="G3" s="284"/>
    </row>
    <row r="4" spans="1:7">
      <c r="B4" s="3" t="s">
        <v>2</v>
      </c>
      <c r="C4" s="284"/>
      <c r="D4" s="284"/>
      <c r="E4" s="284"/>
      <c r="F4" s="284"/>
      <c r="G4" s="284"/>
    </row>
    <row r="5" spans="1:7">
      <c r="B5" s="3" t="s">
        <v>3</v>
      </c>
      <c r="C5" s="284"/>
      <c r="D5" s="284"/>
      <c r="E5" s="284"/>
      <c r="F5" s="284"/>
      <c r="G5" s="284"/>
    </row>
    <row r="7" spans="1:7">
      <c r="A7" s="238" t="s">
        <v>4</v>
      </c>
      <c r="B7" s="238"/>
      <c r="C7" s="238"/>
      <c r="D7" s="238"/>
      <c r="E7" s="238"/>
      <c r="F7" s="238"/>
      <c r="G7" s="238"/>
    </row>
    <row r="8" spans="1:7">
      <c r="A8" s="4" t="s">
        <v>5</v>
      </c>
      <c r="B8" s="260" t="s">
        <v>6</v>
      </c>
      <c r="C8" s="261"/>
      <c r="D8" s="261"/>
      <c r="E8" s="261"/>
      <c r="F8" s="262"/>
      <c r="G8" s="4"/>
    </row>
    <row r="9" spans="1:7">
      <c r="A9" s="4" t="s">
        <v>7</v>
      </c>
      <c r="B9" s="260" t="s">
        <v>8</v>
      </c>
      <c r="C9" s="261"/>
      <c r="D9" s="261"/>
      <c r="E9" s="261"/>
      <c r="F9" s="262"/>
      <c r="G9" s="4" t="s">
        <v>9</v>
      </c>
    </row>
    <row r="10" spans="1:7">
      <c r="A10" s="4" t="s">
        <v>10</v>
      </c>
      <c r="B10" s="260" t="s">
        <v>251</v>
      </c>
      <c r="C10" s="261"/>
      <c r="D10" s="261"/>
      <c r="E10" s="261"/>
      <c r="F10" s="262"/>
      <c r="G10" s="6" t="s">
        <v>12</v>
      </c>
    </row>
    <row r="11" spans="1:7">
      <c r="A11" s="4" t="s">
        <v>13</v>
      </c>
      <c r="B11" s="260" t="s">
        <v>14</v>
      </c>
      <c r="C11" s="261"/>
      <c r="D11" s="261"/>
      <c r="E11" s="261"/>
      <c r="F11" s="262"/>
      <c r="G11" s="4">
        <v>12</v>
      </c>
    </row>
    <row r="12" spans="1:7">
      <c r="G12" s="7"/>
    </row>
    <row r="13" spans="1:7">
      <c r="A13" s="259" t="s">
        <v>15</v>
      </c>
      <c r="B13" s="259"/>
      <c r="C13" s="259"/>
      <c r="D13" s="259"/>
      <c r="E13" s="259"/>
      <c r="F13" s="259"/>
      <c r="G13" s="259"/>
    </row>
    <row r="14" spans="1:7" ht="15" customHeight="1">
      <c r="A14" s="8" t="s">
        <v>16</v>
      </c>
      <c r="B14" s="5"/>
      <c r="C14" s="254"/>
      <c r="D14" s="255" t="s">
        <v>17</v>
      </c>
      <c r="E14" s="256"/>
      <c r="F14" s="238" t="s">
        <v>18</v>
      </c>
      <c r="G14" s="238"/>
    </row>
    <row r="15" spans="1:7" ht="13.5">
      <c r="A15" s="274" t="s">
        <v>252</v>
      </c>
      <c r="B15" s="274"/>
      <c r="C15" s="275"/>
      <c r="D15" s="276" t="s">
        <v>253</v>
      </c>
      <c r="E15" s="277"/>
      <c r="F15" s="278" t="s">
        <v>254</v>
      </c>
      <c r="G15" s="279"/>
    </row>
    <row r="17" spans="1:7">
      <c r="A17" s="239" t="s">
        <v>21</v>
      </c>
      <c r="B17" s="239"/>
      <c r="C17" s="239"/>
      <c r="D17" s="239"/>
      <c r="E17" s="239"/>
      <c r="F17" s="239"/>
      <c r="G17" s="239"/>
    </row>
    <row r="18" spans="1:7">
      <c r="B18" s="10"/>
      <c r="C18" s="10"/>
      <c r="D18" s="10"/>
      <c r="E18" s="10"/>
      <c r="F18" s="11"/>
      <c r="G18" s="10"/>
    </row>
    <row r="19" spans="1:7">
      <c r="A19" s="238" t="s">
        <v>22</v>
      </c>
      <c r="B19" s="238"/>
      <c r="C19" s="238"/>
      <c r="D19" s="238"/>
      <c r="E19" s="238"/>
      <c r="F19" s="238"/>
      <c r="G19" s="238"/>
    </row>
    <row r="20" spans="1:7">
      <c r="A20" s="4">
        <v>1</v>
      </c>
      <c r="B20" s="280" t="s">
        <v>23</v>
      </c>
      <c r="C20" s="281"/>
      <c r="D20" s="281"/>
      <c r="E20" s="282"/>
      <c r="F20" s="254" t="s">
        <v>255</v>
      </c>
      <c r="G20" s="256"/>
    </row>
    <row r="21" spans="1:7">
      <c r="A21" s="4">
        <v>2</v>
      </c>
      <c r="B21" s="260" t="s">
        <v>25</v>
      </c>
      <c r="C21" s="261"/>
      <c r="D21" s="261"/>
      <c r="E21" s="262"/>
      <c r="F21" s="268">
        <v>873.6</v>
      </c>
      <c r="G21" s="269"/>
    </row>
    <row r="22" spans="1:7">
      <c r="A22" s="4">
        <v>3</v>
      </c>
      <c r="B22" s="260" t="s">
        <v>26</v>
      </c>
      <c r="C22" s="261"/>
      <c r="D22" s="261"/>
      <c r="E22" s="262"/>
      <c r="F22" s="270" t="s">
        <v>27</v>
      </c>
      <c r="G22" s="271"/>
    </row>
    <row r="23" spans="1:7">
      <c r="A23" s="4">
        <v>4</v>
      </c>
      <c r="B23" s="260" t="s">
        <v>28</v>
      </c>
      <c r="C23" s="261"/>
      <c r="D23" s="261"/>
      <c r="E23" s="262"/>
      <c r="F23" s="272" t="s">
        <v>29</v>
      </c>
      <c r="G23" s="273"/>
    </row>
    <row r="24" spans="1:7">
      <c r="A24" s="10"/>
      <c r="B24" s="12"/>
      <c r="C24" s="12"/>
      <c r="D24" s="12"/>
      <c r="E24" s="12"/>
      <c r="F24" s="11"/>
      <c r="G24" s="13"/>
    </row>
    <row r="25" spans="1:7">
      <c r="A25" s="10"/>
      <c r="B25" s="249" t="s">
        <v>30</v>
      </c>
      <c r="C25" s="249"/>
      <c r="D25" s="249"/>
      <c r="E25" s="249"/>
      <c r="F25" s="249"/>
      <c r="G25" s="249"/>
    </row>
    <row r="26" spans="1:7">
      <c r="D26" s="67"/>
    </row>
    <row r="27" spans="1:7">
      <c r="B27" s="4">
        <v>1</v>
      </c>
      <c r="C27" s="238" t="s">
        <v>31</v>
      </c>
      <c r="D27" s="238"/>
      <c r="E27" s="238"/>
      <c r="F27" s="15" t="s">
        <v>32</v>
      </c>
      <c r="G27" s="16" t="s">
        <v>33</v>
      </c>
    </row>
    <row r="28" spans="1:7">
      <c r="B28" s="4" t="s">
        <v>5</v>
      </c>
      <c r="C28" s="237" t="s">
        <v>34</v>
      </c>
      <c r="D28" s="237"/>
      <c r="E28" s="237"/>
      <c r="F28" s="17">
        <v>100</v>
      </c>
      <c r="G28" s="18">
        <v>873.6</v>
      </c>
    </row>
    <row r="29" spans="1:7">
      <c r="B29" s="4" t="s">
        <v>7</v>
      </c>
      <c r="C29" s="237" t="s">
        <v>35</v>
      </c>
      <c r="D29" s="237"/>
      <c r="E29" s="237"/>
      <c r="F29" s="19"/>
      <c r="G29" s="17">
        <f>F29*G28</f>
        <v>0</v>
      </c>
    </row>
    <row r="30" spans="1:7">
      <c r="B30" s="4" t="s">
        <v>10</v>
      </c>
      <c r="C30" s="237" t="s">
        <v>36</v>
      </c>
      <c r="D30" s="237"/>
      <c r="E30" s="237"/>
      <c r="F30" s="19"/>
      <c r="G30" s="17">
        <v>0</v>
      </c>
    </row>
    <row r="31" spans="1:7">
      <c r="B31" s="4" t="s">
        <v>13</v>
      </c>
      <c r="C31" s="237" t="s">
        <v>37</v>
      </c>
      <c r="D31" s="237"/>
      <c r="E31" s="237"/>
      <c r="F31" s="19"/>
      <c r="G31" s="17">
        <v>0</v>
      </c>
    </row>
    <row r="32" spans="1:7">
      <c r="B32" s="4" t="s">
        <v>38</v>
      </c>
      <c r="C32" s="237" t="s">
        <v>39</v>
      </c>
      <c r="D32" s="237"/>
      <c r="E32" s="237"/>
      <c r="F32" s="19"/>
      <c r="G32" s="17">
        <v>0</v>
      </c>
    </row>
    <row r="33" spans="1:7">
      <c r="B33" s="4" t="s">
        <v>40</v>
      </c>
      <c r="C33" s="237" t="s">
        <v>41</v>
      </c>
      <c r="D33" s="237"/>
      <c r="E33" s="237"/>
      <c r="F33" s="19"/>
      <c r="G33" s="17">
        <v>0</v>
      </c>
    </row>
    <row r="34" spans="1:7">
      <c r="B34" s="4" t="s">
        <v>42</v>
      </c>
      <c r="C34" s="237" t="s">
        <v>43</v>
      </c>
      <c r="D34" s="237"/>
      <c r="E34" s="237"/>
      <c r="F34" s="19"/>
      <c r="G34" s="17">
        <v>0</v>
      </c>
    </row>
    <row r="35" spans="1:7">
      <c r="B35" s="4" t="s">
        <v>44</v>
      </c>
      <c r="C35" s="237" t="s">
        <v>45</v>
      </c>
      <c r="D35" s="237"/>
      <c r="E35" s="237"/>
      <c r="F35" s="19"/>
      <c r="G35" s="17">
        <f>F35*G28</f>
        <v>0</v>
      </c>
    </row>
    <row r="36" spans="1:7">
      <c r="B36" s="254" t="s">
        <v>46</v>
      </c>
      <c r="C36" s="255"/>
      <c r="D36" s="255"/>
      <c r="E36" s="255"/>
      <c r="F36" s="256"/>
      <c r="G36" s="15">
        <f>SUM(G28:G35)</f>
        <v>873.6</v>
      </c>
    </row>
    <row r="38" spans="1:7" ht="15.75" customHeight="1">
      <c r="A38" s="264" t="s">
        <v>47</v>
      </c>
      <c r="B38" s="264"/>
      <c r="C38" s="264"/>
      <c r="D38" s="264"/>
      <c r="E38" s="264"/>
      <c r="F38" s="264"/>
      <c r="G38" s="10"/>
    </row>
    <row r="40" spans="1:7" ht="15.75" customHeight="1">
      <c r="A40" s="4">
        <v>2</v>
      </c>
      <c r="B40" s="254" t="s">
        <v>48</v>
      </c>
      <c r="C40" s="255"/>
      <c r="D40" s="255"/>
      <c r="E40" s="256"/>
      <c r="F40" s="15" t="s">
        <v>33</v>
      </c>
    </row>
    <row r="41" spans="1:7" ht="15.75" customHeight="1">
      <c r="A41" s="4" t="s">
        <v>5</v>
      </c>
      <c r="B41" s="260" t="s">
        <v>49</v>
      </c>
      <c r="C41" s="261"/>
      <c r="D41" s="20">
        <v>12</v>
      </c>
      <c r="E41" s="21">
        <v>6</v>
      </c>
      <c r="F41" s="22">
        <f>IF(((E41*15-G36*6%)&lt;=0),"0,00",E41*15-G36*6%)</f>
        <v>37.58</v>
      </c>
    </row>
    <row r="42" spans="1:7">
      <c r="A42" s="4" t="s">
        <v>7</v>
      </c>
      <c r="B42" s="260" t="s">
        <v>50</v>
      </c>
      <c r="C42" s="261"/>
      <c r="D42" s="20"/>
      <c r="E42" s="21">
        <v>20</v>
      </c>
      <c r="F42" s="23">
        <f>E42*22</f>
        <v>440</v>
      </c>
      <c r="G42" s="24"/>
    </row>
    <row r="43" spans="1:7">
      <c r="A43" s="4" t="s">
        <v>10</v>
      </c>
      <c r="B43" s="260" t="s">
        <v>51</v>
      </c>
      <c r="C43" s="261"/>
      <c r="D43" s="261"/>
      <c r="E43" s="262"/>
      <c r="F43" s="23">
        <v>150</v>
      </c>
      <c r="G43" s="24"/>
    </row>
    <row r="44" spans="1:7">
      <c r="A44" s="4" t="s">
        <v>13</v>
      </c>
      <c r="B44" s="260" t="s">
        <v>52</v>
      </c>
      <c r="C44" s="261"/>
      <c r="D44" s="261"/>
      <c r="E44" s="262"/>
      <c r="F44" s="26">
        <v>0</v>
      </c>
      <c r="G44" s="24"/>
    </row>
    <row r="45" spans="1:7">
      <c r="A45" s="4" t="s">
        <v>38</v>
      </c>
      <c r="B45" s="260" t="s">
        <v>53</v>
      </c>
      <c r="C45" s="261"/>
      <c r="D45" s="261"/>
      <c r="E45" s="262"/>
      <c r="F45" s="23">
        <v>2.5</v>
      </c>
      <c r="G45" s="24"/>
    </row>
    <row r="46" spans="1:7">
      <c r="A46" s="4" t="s">
        <v>42</v>
      </c>
      <c r="B46" s="260" t="s">
        <v>54</v>
      </c>
      <c r="C46" s="261"/>
      <c r="D46" s="261"/>
      <c r="E46" s="262"/>
      <c r="F46" s="23">
        <v>4.5</v>
      </c>
      <c r="G46" s="24"/>
    </row>
    <row r="47" spans="1:7">
      <c r="A47" s="4" t="s">
        <v>44</v>
      </c>
      <c r="B47" s="265" t="s">
        <v>55</v>
      </c>
      <c r="C47" s="266"/>
      <c r="D47" s="266"/>
      <c r="E47" s="267"/>
      <c r="F47" s="25">
        <v>0</v>
      </c>
      <c r="G47" s="24"/>
    </row>
    <row r="48" spans="1:7">
      <c r="A48" s="238" t="s">
        <v>56</v>
      </c>
      <c r="B48" s="238"/>
      <c r="C48" s="238"/>
      <c r="D48" s="238"/>
      <c r="E48" s="238"/>
      <c r="F48" s="27">
        <f>SUM(F41:F47)</f>
        <v>634.58000000000004</v>
      </c>
      <c r="G48" s="24"/>
    </row>
    <row r="49" spans="1:7">
      <c r="G49" s="24"/>
    </row>
    <row r="50" spans="1:7" ht="15.75" customHeight="1">
      <c r="A50" s="264" t="s">
        <v>57</v>
      </c>
      <c r="B50" s="264"/>
      <c r="C50" s="264"/>
      <c r="D50" s="264"/>
      <c r="E50" s="264"/>
      <c r="F50" s="264"/>
      <c r="G50" s="24"/>
    </row>
    <row r="51" spans="1:7">
      <c r="G51" s="24"/>
    </row>
    <row r="52" spans="1:7">
      <c r="A52" s="4">
        <v>3</v>
      </c>
      <c r="B52" s="238" t="s">
        <v>58</v>
      </c>
      <c r="C52" s="238"/>
      <c r="D52" s="238"/>
      <c r="E52" s="238"/>
      <c r="F52" s="15" t="s">
        <v>33</v>
      </c>
      <c r="G52" s="7"/>
    </row>
    <row r="53" spans="1:7">
      <c r="A53" s="4" t="s">
        <v>5</v>
      </c>
      <c r="B53" s="237" t="s">
        <v>59</v>
      </c>
      <c r="C53" s="237"/>
      <c r="D53" s="237"/>
      <c r="E53" s="237"/>
      <c r="F53" s="22" t="e">
        <f>#REF!</f>
        <v>#REF!</v>
      </c>
      <c r="G53" s="10"/>
    </row>
    <row r="54" spans="1:7">
      <c r="A54" s="4" t="s">
        <v>7</v>
      </c>
      <c r="B54" s="260" t="s">
        <v>60</v>
      </c>
      <c r="C54" s="261"/>
      <c r="D54" s="261"/>
      <c r="E54" s="262"/>
      <c r="F54" s="17">
        <v>0</v>
      </c>
      <c r="G54" s="12"/>
    </row>
    <row r="55" spans="1:7">
      <c r="A55" s="4" t="s">
        <v>10</v>
      </c>
      <c r="B55" s="237" t="s">
        <v>256</v>
      </c>
      <c r="C55" s="237"/>
      <c r="D55" s="237"/>
      <c r="E55" s="237"/>
      <c r="F55" s="17">
        <v>23.4</v>
      </c>
      <c r="G55" s="12"/>
    </row>
    <row r="56" spans="1:7">
      <c r="A56" s="4" t="s">
        <v>13</v>
      </c>
      <c r="B56" s="237" t="s">
        <v>62</v>
      </c>
      <c r="C56" s="237"/>
      <c r="D56" s="237"/>
      <c r="E56" s="237"/>
      <c r="F56" s="17">
        <v>0</v>
      </c>
      <c r="G56" s="10"/>
    </row>
    <row r="57" spans="1:7">
      <c r="A57" s="238" t="s">
        <v>63</v>
      </c>
      <c r="B57" s="238"/>
      <c r="C57" s="238"/>
      <c r="D57" s="238"/>
      <c r="E57" s="238"/>
      <c r="F57" s="15" t="e">
        <f>SUM(F53:F56)</f>
        <v>#REF!</v>
      </c>
      <c r="G57" s="12"/>
    </row>
    <row r="58" spans="1:7">
      <c r="G58" s="10"/>
    </row>
    <row r="59" spans="1:7">
      <c r="A59" s="239" t="s">
        <v>64</v>
      </c>
      <c r="B59" s="239"/>
      <c r="C59" s="239"/>
      <c r="D59" s="239"/>
      <c r="E59" s="239"/>
      <c r="F59" s="239"/>
    </row>
    <row r="60" spans="1:7">
      <c r="A60" s="9"/>
      <c r="B60" s="9"/>
      <c r="C60" s="9"/>
      <c r="D60" s="9"/>
      <c r="E60" s="9"/>
      <c r="F60" s="9"/>
    </row>
    <row r="61" spans="1:7">
      <c r="A61" s="9"/>
      <c r="B61" s="239" t="s">
        <v>65</v>
      </c>
      <c r="C61" s="239"/>
      <c r="D61" s="239"/>
      <c r="E61" s="239"/>
      <c r="F61" s="239"/>
    </row>
    <row r="62" spans="1:7">
      <c r="B62" s="1" t="s">
        <v>66</v>
      </c>
    </row>
    <row r="63" spans="1:7">
      <c r="A63" s="5" t="s">
        <v>67</v>
      </c>
      <c r="B63" s="238" t="s">
        <v>68</v>
      </c>
      <c r="C63" s="238"/>
      <c r="D63" s="238"/>
      <c r="E63" s="5" t="s">
        <v>32</v>
      </c>
      <c r="F63" s="15" t="s">
        <v>33</v>
      </c>
    </row>
    <row r="64" spans="1:7">
      <c r="A64" s="4" t="s">
        <v>5</v>
      </c>
      <c r="B64" s="237" t="s">
        <v>69</v>
      </c>
      <c r="C64" s="237"/>
      <c r="D64" s="237"/>
      <c r="E64" s="28">
        <v>0.2</v>
      </c>
      <c r="F64" s="17">
        <f t="shared" ref="F64:F71" si="0">E64*$G$36</f>
        <v>174.72</v>
      </c>
      <c r="G64" s="208"/>
    </row>
    <row r="65" spans="1:9">
      <c r="A65" s="4" t="s">
        <v>7</v>
      </c>
      <c r="B65" s="237" t="s">
        <v>70</v>
      </c>
      <c r="C65" s="237"/>
      <c r="D65" s="237"/>
      <c r="E65" s="28">
        <v>1.4999999999999999E-2</v>
      </c>
      <c r="F65" s="17">
        <f t="shared" si="0"/>
        <v>13.1</v>
      </c>
      <c r="G65" s="208"/>
    </row>
    <row r="66" spans="1:9">
      <c r="A66" s="4" t="s">
        <v>10</v>
      </c>
      <c r="B66" s="237" t="s">
        <v>71</v>
      </c>
      <c r="C66" s="237"/>
      <c r="D66" s="237"/>
      <c r="E66" s="28">
        <v>0.01</v>
      </c>
      <c r="F66" s="17">
        <f t="shared" si="0"/>
        <v>8.74</v>
      </c>
      <c r="G66" s="208"/>
    </row>
    <row r="67" spans="1:9">
      <c r="A67" s="4" t="s">
        <v>13</v>
      </c>
      <c r="B67" s="237" t="s">
        <v>72</v>
      </c>
      <c r="C67" s="237"/>
      <c r="D67" s="237"/>
      <c r="E67" s="28">
        <v>2E-3</v>
      </c>
      <c r="F67" s="17">
        <f t="shared" si="0"/>
        <v>1.75</v>
      </c>
      <c r="G67" s="208"/>
    </row>
    <row r="68" spans="1:9">
      <c r="A68" s="4" t="s">
        <v>38</v>
      </c>
      <c r="B68" s="237" t="s">
        <v>73</v>
      </c>
      <c r="C68" s="237"/>
      <c r="D68" s="237"/>
      <c r="E68" s="28">
        <v>2.5000000000000001E-2</v>
      </c>
      <c r="F68" s="17">
        <f t="shared" si="0"/>
        <v>21.84</v>
      </c>
      <c r="G68" s="208"/>
    </row>
    <row r="69" spans="1:9">
      <c r="A69" s="4" t="s">
        <v>40</v>
      </c>
      <c r="B69" s="237" t="s">
        <v>74</v>
      </c>
      <c r="C69" s="237"/>
      <c r="D69" s="237"/>
      <c r="E69" s="28">
        <v>0.08</v>
      </c>
      <c r="F69" s="17">
        <f t="shared" si="0"/>
        <v>69.89</v>
      </c>
      <c r="G69" s="208"/>
    </row>
    <row r="70" spans="1:9">
      <c r="A70" s="4" t="s">
        <v>42</v>
      </c>
      <c r="B70" s="263" t="s">
        <v>257</v>
      </c>
      <c r="C70" s="263"/>
      <c r="D70" s="263"/>
      <c r="E70" s="28">
        <v>0.03</v>
      </c>
      <c r="F70" s="17">
        <f t="shared" si="0"/>
        <v>26.21</v>
      </c>
      <c r="G70" s="208"/>
    </row>
    <row r="71" spans="1:9">
      <c r="A71" s="4" t="s">
        <v>44</v>
      </c>
      <c r="B71" s="237" t="s">
        <v>76</v>
      </c>
      <c r="C71" s="237"/>
      <c r="D71" s="237"/>
      <c r="E71" s="28">
        <v>6.0000000000000001E-3</v>
      </c>
      <c r="F71" s="17">
        <f t="shared" si="0"/>
        <v>5.24</v>
      </c>
      <c r="G71" s="208"/>
    </row>
    <row r="72" spans="1:9">
      <c r="A72" s="238" t="s">
        <v>77</v>
      </c>
      <c r="B72" s="238"/>
      <c r="C72" s="238"/>
      <c r="D72" s="238"/>
      <c r="E72" s="29">
        <f>SUM(E64:E71)</f>
        <v>0.36799999999999999</v>
      </c>
      <c r="F72" s="15">
        <f>SUM(F64:F71)</f>
        <v>321.49</v>
      </c>
    </row>
    <row r="73" spans="1:9">
      <c r="A73" s="14"/>
      <c r="B73" s="14"/>
      <c r="C73" s="14"/>
      <c r="D73" s="14"/>
      <c r="E73" s="30"/>
      <c r="F73" s="31"/>
    </row>
    <row r="74" spans="1:9">
      <c r="A74" s="258" t="s">
        <v>78</v>
      </c>
      <c r="B74" s="258"/>
      <c r="C74" s="258"/>
      <c r="D74" s="258"/>
      <c r="E74" s="258"/>
      <c r="F74" s="258"/>
    </row>
    <row r="75" spans="1:9">
      <c r="B75" s="10"/>
      <c r="C75" s="10"/>
      <c r="D75" s="10"/>
      <c r="E75" s="32"/>
    </row>
    <row r="76" spans="1:9">
      <c r="A76" s="5" t="s">
        <v>79</v>
      </c>
      <c r="B76" s="238" t="s">
        <v>80</v>
      </c>
      <c r="C76" s="238"/>
      <c r="D76" s="238"/>
      <c r="E76" s="5" t="s">
        <v>32</v>
      </c>
      <c r="F76" s="15" t="s">
        <v>33</v>
      </c>
    </row>
    <row r="77" spans="1:9">
      <c r="A77" s="4" t="s">
        <v>5</v>
      </c>
      <c r="B77" s="237" t="s">
        <v>80</v>
      </c>
      <c r="C77" s="237"/>
      <c r="D77" s="237"/>
      <c r="E77" s="28">
        <v>8.3299999999999999E-2</v>
      </c>
      <c r="F77" s="17">
        <f>E77*$G$36</f>
        <v>72.77</v>
      </c>
      <c r="G77" s="33"/>
    </row>
    <row r="78" spans="1:9">
      <c r="A78" s="238" t="s">
        <v>81</v>
      </c>
      <c r="B78" s="238"/>
      <c r="C78" s="238"/>
      <c r="D78" s="238"/>
      <c r="E78" s="29">
        <f>SUM(E77:E77)</f>
        <v>8.3299999999999999E-2</v>
      </c>
      <c r="F78" s="15">
        <f>SUM(F77:F77)</f>
        <v>72.77</v>
      </c>
    </row>
    <row r="79" spans="1:9">
      <c r="A79" s="34" t="s">
        <v>7</v>
      </c>
      <c r="B79" s="244" t="s">
        <v>82</v>
      </c>
      <c r="C79" s="244"/>
      <c r="D79" s="244"/>
      <c r="E79" s="28">
        <f>E72*E78</f>
        <v>3.0700000000000002E-2</v>
      </c>
      <c r="F79" s="35">
        <f>F78*E72</f>
        <v>26.78</v>
      </c>
      <c r="G79" s="33"/>
      <c r="H79" s="33"/>
      <c r="I79" s="33"/>
    </row>
    <row r="80" spans="1:9">
      <c r="A80" s="254" t="s">
        <v>77</v>
      </c>
      <c r="B80" s="255"/>
      <c r="C80" s="255"/>
      <c r="D80" s="255"/>
      <c r="E80" s="29">
        <f>E73*E78</f>
        <v>0</v>
      </c>
      <c r="F80" s="15">
        <f>SUM(F78:F79)</f>
        <v>99.55</v>
      </c>
      <c r="G80" s="33"/>
    </row>
    <row r="81" spans="1:8">
      <c r="B81" s="10"/>
      <c r="C81" s="10"/>
      <c r="D81" s="10"/>
      <c r="E81" s="32"/>
    </row>
    <row r="82" spans="1:8">
      <c r="A82" s="5" t="s">
        <v>83</v>
      </c>
      <c r="B82" s="259" t="s">
        <v>84</v>
      </c>
      <c r="C82" s="259"/>
      <c r="D82" s="259"/>
      <c r="E82" s="5" t="s">
        <v>32</v>
      </c>
      <c r="F82" s="15" t="s">
        <v>33</v>
      </c>
    </row>
    <row r="83" spans="1:8">
      <c r="A83" s="4" t="s">
        <v>5</v>
      </c>
      <c r="B83" s="260" t="s">
        <v>85</v>
      </c>
      <c r="C83" s="261"/>
      <c r="D83" s="262"/>
      <c r="E83" s="28">
        <v>2.0000000000000001E-4</v>
      </c>
      <c r="F83" s="17">
        <f>E83*$G$36</f>
        <v>0.17</v>
      </c>
    </row>
    <row r="84" spans="1:8" ht="32.25" customHeight="1">
      <c r="A84" s="34" t="s">
        <v>7</v>
      </c>
      <c r="B84" s="244" t="s">
        <v>86</v>
      </c>
      <c r="C84" s="244"/>
      <c r="D84" s="244"/>
      <c r="E84" s="36">
        <f>E83*E72</f>
        <v>1E-4</v>
      </c>
      <c r="F84" s="35">
        <f>F83*E72</f>
        <v>0.06</v>
      </c>
    </row>
    <row r="85" spans="1:8">
      <c r="A85" s="254" t="s">
        <v>77</v>
      </c>
      <c r="B85" s="255"/>
      <c r="C85" s="255"/>
      <c r="D85" s="256"/>
      <c r="E85" s="29">
        <f>SUM(E83:E84)</f>
        <v>2.9999999999999997E-4</v>
      </c>
      <c r="F85" s="15">
        <f>SUM(F83:F84)</f>
        <v>0.23</v>
      </c>
    </row>
    <row r="87" spans="1:8">
      <c r="A87" s="249" t="s">
        <v>87</v>
      </c>
      <c r="B87" s="249"/>
      <c r="C87" s="249"/>
      <c r="D87" s="249"/>
      <c r="E87" s="249"/>
      <c r="F87" s="249"/>
    </row>
    <row r="88" spans="1:8">
      <c r="G88" s="37"/>
    </row>
    <row r="89" spans="1:8">
      <c r="A89" s="5" t="s">
        <v>88</v>
      </c>
      <c r="B89" s="238" t="s">
        <v>89</v>
      </c>
      <c r="C89" s="238"/>
      <c r="D89" s="238"/>
      <c r="E89" s="5" t="s">
        <v>32</v>
      </c>
      <c r="F89" s="15" t="s">
        <v>33</v>
      </c>
    </row>
    <row r="90" spans="1:8">
      <c r="A90" s="34" t="s">
        <v>5</v>
      </c>
      <c r="B90" s="209" t="s">
        <v>90</v>
      </c>
      <c r="C90" s="209"/>
      <c r="D90" s="209"/>
      <c r="E90" s="36">
        <v>4.1999999999999997E-3</v>
      </c>
      <c r="F90" s="35">
        <f>E90*$G$36</f>
        <v>3.67</v>
      </c>
      <c r="G90" s="33"/>
      <c r="H90" s="33"/>
    </row>
    <row r="91" spans="1:8">
      <c r="A91" s="34" t="s">
        <v>7</v>
      </c>
      <c r="B91" s="244" t="s">
        <v>91</v>
      </c>
      <c r="C91" s="244"/>
      <c r="D91" s="244"/>
      <c r="E91" s="36">
        <v>2.9999999999999997E-4</v>
      </c>
      <c r="F91" s="35">
        <f>F90*E69</f>
        <v>0.28999999999999998</v>
      </c>
      <c r="G91" s="10"/>
    </row>
    <row r="92" spans="1:8" ht="12.75" customHeight="1">
      <c r="A92" s="34" t="s">
        <v>10</v>
      </c>
      <c r="B92" s="257" t="s">
        <v>92</v>
      </c>
      <c r="C92" s="257"/>
      <c r="D92" s="257"/>
      <c r="E92" s="36">
        <v>4.3499999999999997E-2</v>
      </c>
      <c r="F92" s="35">
        <f>E92*$G$36</f>
        <v>38</v>
      </c>
      <c r="G92" s="10"/>
    </row>
    <row r="93" spans="1:8">
      <c r="A93" s="34" t="s">
        <v>13</v>
      </c>
      <c r="B93" s="244" t="s">
        <v>93</v>
      </c>
      <c r="C93" s="244"/>
      <c r="D93" s="244"/>
      <c r="E93" s="36">
        <v>1.9400000000000001E-2</v>
      </c>
      <c r="F93" s="35">
        <f>E93*$G$36</f>
        <v>16.95</v>
      </c>
      <c r="G93" s="7"/>
    </row>
    <row r="94" spans="1:8">
      <c r="A94" s="34" t="s">
        <v>38</v>
      </c>
      <c r="B94" s="244" t="s">
        <v>94</v>
      </c>
      <c r="C94" s="244"/>
      <c r="D94" s="244"/>
      <c r="E94" s="36">
        <f>E93*E72</f>
        <v>7.1000000000000004E-3</v>
      </c>
      <c r="F94" s="35">
        <f>E94*$G$36</f>
        <v>6.2</v>
      </c>
      <c r="G94" s="7"/>
    </row>
    <row r="95" spans="1:8" ht="12.75" customHeight="1">
      <c r="A95" s="34" t="s">
        <v>40</v>
      </c>
      <c r="B95" s="246" t="s">
        <v>95</v>
      </c>
      <c r="C95" s="247"/>
      <c r="D95" s="248"/>
      <c r="E95" s="38">
        <v>6.4999999999999997E-3</v>
      </c>
      <c r="F95" s="35">
        <f>E95*$G$36</f>
        <v>5.68</v>
      </c>
      <c r="G95" s="7"/>
    </row>
    <row r="96" spans="1:8">
      <c r="A96" s="210" t="s">
        <v>77</v>
      </c>
      <c r="B96" s="211"/>
      <c r="C96" s="211"/>
      <c r="D96" s="212"/>
      <c r="E96" s="39">
        <f>SUM(E90:E95)</f>
        <v>8.1000000000000003E-2</v>
      </c>
      <c r="F96" s="40">
        <f>SUM(F90:F95)</f>
        <v>70.790000000000006</v>
      </c>
      <c r="G96" s="10"/>
    </row>
    <row r="98" spans="1:7">
      <c r="A98" s="249" t="s">
        <v>96</v>
      </c>
      <c r="B98" s="249"/>
      <c r="C98" s="249"/>
      <c r="D98" s="249"/>
      <c r="E98" s="249"/>
      <c r="F98" s="249"/>
    </row>
    <row r="100" spans="1:7" ht="30.75" customHeight="1">
      <c r="A100" s="41" t="s">
        <v>97</v>
      </c>
      <c r="B100" s="250" t="s">
        <v>98</v>
      </c>
      <c r="C100" s="251"/>
      <c r="D100" s="252"/>
      <c r="E100" s="41" t="s">
        <v>32</v>
      </c>
      <c r="F100" s="40" t="s">
        <v>33</v>
      </c>
    </row>
    <row r="101" spans="1:7">
      <c r="A101" s="34" t="s">
        <v>5</v>
      </c>
      <c r="B101" s="253" t="s">
        <v>258</v>
      </c>
      <c r="C101" s="253"/>
      <c r="D101" s="253"/>
      <c r="E101" s="46">
        <v>0.121</v>
      </c>
      <c r="F101" s="35">
        <f t="shared" ref="F101:F106" si="1">E101*$G$36</f>
        <v>105.71</v>
      </c>
      <c r="G101" s="43"/>
    </row>
    <row r="102" spans="1:7">
      <c r="A102" s="34" t="s">
        <v>7</v>
      </c>
      <c r="B102" s="244" t="s">
        <v>100</v>
      </c>
      <c r="C102" s="244"/>
      <c r="D102" s="244"/>
      <c r="E102" s="38">
        <v>1.66E-2</v>
      </c>
      <c r="F102" s="35">
        <f t="shared" si="1"/>
        <v>14.5</v>
      </c>
    </row>
    <row r="103" spans="1:7">
      <c r="A103" s="34" t="s">
        <v>10</v>
      </c>
      <c r="B103" s="228" t="s">
        <v>259</v>
      </c>
      <c r="C103" s="229"/>
      <c r="D103" s="230"/>
      <c r="E103" s="36">
        <v>2.0000000000000001E-4</v>
      </c>
      <c r="F103" s="35">
        <f t="shared" si="1"/>
        <v>0.17</v>
      </c>
    </row>
    <row r="104" spans="1:7">
      <c r="A104" s="34" t="s">
        <v>13</v>
      </c>
      <c r="B104" s="228" t="s">
        <v>102</v>
      </c>
      <c r="C104" s="229"/>
      <c r="D104" s="230"/>
      <c r="E104" s="38">
        <v>2.8E-3</v>
      </c>
      <c r="F104" s="35">
        <f t="shared" si="1"/>
        <v>2.4500000000000002</v>
      </c>
      <c r="G104" s="32"/>
    </row>
    <row r="105" spans="1:7">
      <c r="A105" s="34" t="s">
        <v>38</v>
      </c>
      <c r="B105" s="244" t="s">
        <v>103</v>
      </c>
      <c r="C105" s="244"/>
      <c r="D105" s="244"/>
      <c r="E105" s="38">
        <v>2.9999999999999997E-4</v>
      </c>
      <c r="F105" s="35">
        <f t="shared" si="1"/>
        <v>0.26</v>
      </c>
      <c r="G105" s="32"/>
    </row>
    <row r="106" spans="1:7">
      <c r="A106" s="34" t="s">
        <v>40</v>
      </c>
      <c r="B106" s="228" t="s">
        <v>104</v>
      </c>
      <c r="C106" s="229"/>
      <c r="D106" s="230"/>
      <c r="E106" s="36">
        <v>0</v>
      </c>
      <c r="F106" s="35">
        <f t="shared" si="1"/>
        <v>0</v>
      </c>
    </row>
    <row r="107" spans="1:7">
      <c r="A107" s="241" t="s">
        <v>81</v>
      </c>
      <c r="B107" s="242"/>
      <c r="C107" s="242"/>
      <c r="D107" s="243"/>
      <c r="E107" s="45">
        <f>SUM(E101:E106)</f>
        <v>0.1409</v>
      </c>
      <c r="F107" s="40">
        <f>SUM(F101:F106)</f>
        <v>123.09</v>
      </c>
    </row>
    <row r="108" spans="1:7">
      <c r="A108" s="34" t="s">
        <v>42</v>
      </c>
      <c r="B108" s="244" t="s">
        <v>260</v>
      </c>
      <c r="C108" s="244"/>
      <c r="D108" s="244"/>
      <c r="E108" s="46">
        <f>E107*E72</f>
        <v>5.1900000000000002E-2</v>
      </c>
      <c r="F108" s="35">
        <f>F107*E72</f>
        <v>45.3</v>
      </c>
    </row>
    <row r="109" spans="1:7">
      <c r="A109" s="210" t="s">
        <v>77</v>
      </c>
      <c r="B109" s="211"/>
      <c r="C109" s="211"/>
      <c r="D109" s="211"/>
      <c r="E109" s="39">
        <f>E107+E108</f>
        <v>0.1928</v>
      </c>
      <c r="F109" s="40">
        <f>SUM(F107:F108)</f>
        <v>168.39</v>
      </c>
    </row>
    <row r="111" spans="1:7">
      <c r="A111" s="239" t="s">
        <v>106</v>
      </c>
      <c r="B111" s="239"/>
      <c r="C111" s="239"/>
      <c r="D111" s="239"/>
      <c r="E111" s="239"/>
      <c r="F111" s="239"/>
    </row>
    <row r="112" spans="1:7">
      <c r="A112" s="47"/>
    </row>
    <row r="113" spans="1:8">
      <c r="A113" s="5">
        <v>4</v>
      </c>
      <c r="B113" s="238" t="s">
        <v>107</v>
      </c>
      <c r="C113" s="238"/>
      <c r="D113" s="238"/>
      <c r="E113" s="238"/>
      <c r="F113" s="17" t="s">
        <v>33</v>
      </c>
    </row>
    <row r="114" spans="1:8">
      <c r="A114" s="3" t="s">
        <v>67</v>
      </c>
      <c r="B114" s="237" t="s">
        <v>108</v>
      </c>
      <c r="C114" s="237"/>
      <c r="D114" s="237"/>
      <c r="E114" s="237"/>
      <c r="F114" s="17">
        <f>F72</f>
        <v>321.49</v>
      </c>
    </row>
    <row r="115" spans="1:8">
      <c r="A115" s="3" t="s">
        <v>79</v>
      </c>
      <c r="B115" s="245" t="s">
        <v>109</v>
      </c>
      <c r="C115" s="245"/>
      <c r="D115" s="245"/>
      <c r="E115" s="245"/>
      <c r="F115" s="17">
        <f>F80</f>
        <v>99.55</v>
      </c>
    </row>
    <row r="116" spans="1:8">
      <c r="A116" s="3" t="s">
        <v>83</v>
      </c>
      <c r="B116" s="237" t="s">
        <v>261</v>
      </c>
      <c r="C116" s="237"/>
      <c r="D116" s="237"/>
      <c r="E116" s="237"/>
      <c r="F116" s="17">
        <f>F85</f>
        <v>0.23</v>
      </c>
    </row>
    <row r="117" spans="1:8">
      <c r="A117" s="3" t="s">
        <v>88</v>
      </c>
      <c r="B117" s="237" t="s">
        <v>111</v>
      </c>
      <c r="C117" s="237"/>
      <c r="D117" s="237"/>
      <c r="E117" s="237"/>
      <c r="F117" s="17">
        <f>F96</f>
        <v>70.790000000000006</v>
      </c>
    </row>
    <row r="118" spans="1:8">
      <c r="A118" s="3" t="s">
        <v>97</v>
      </c>
      <c r="B118" s="237" t="s">
        <v>112</v>
      </c>
      <c r="C118" s="237"/>
      <c r="D118" s="237"/>
      <c r="E118" s="237"/>
      <c r="F118" s="17">
        <f>F109</f>
        <v>168.39</v>
      </c>
    </row>
    <row r="119" spans="1:8">
      <c r="A119" s="3" t="s">
        <v>113</v>
      </c>
      <c r="B119" s="237" t="s">
        <v>55</v>
      </c>
      <c r="C119" s="237"/>
      <c r="D119" s="237"/>
      <c r="E119" s="237"/>
      <c r="F119" s="17"/>
    </row>
    <row r="120" spans="1:8">
      <c r="A120" s="238" t="s">
        <v>77</v>
      </c>
      <c r="B120" s="238"/>
      <c r="C120" s="238"/>
      <c r="D120" s="238"/>
      <c r="E120" s="238"/>
      <c r="F120" s="15">
        <f>SUM(F114:F119)</f>
        <v>660.45</v>
      </c>
    </row>
    <row r="122" spans="1:8">
      <c r="A122" s="239" t="s">
        <v>262</v>
      </c>
      <c r="B122" s="239"/>
      <c r="C122" s="239"/>
      <c r="D122" s="239"/>
      <c r="E122" s="239"/>
      <c r="F122" s="239"/>
      <c r="G122" s="48"/>
    </row>
    <row r="124" spans="1:8">
      <c r="A124" s="5">
        <v>5</v>
      </c>
      <c r="B124" s="238" t="s">
        <v>115</v>
      </c>
      <c r="C124" s="238"/>
      <c r="D124" s="238"/>
      <c r="E124" s="5" t="s">
        <v>32</v>
      </c>
      <c r="F124" s="15" t="s">
        <v>33</v>
      </c>
    </row>
    <row r="125" spans="1:8">
      <c r="A125" s="34" t="s">
        <v>5</v>
      </c>
      <c r="B125" s="240" t="s">
        <v>116</v>
      </c>
      <c r="C125" s="240"/>
      <c r="D125" s="240"/>
      <c r="E125" s="46">
        <v>0.03</v>
      </c>
      <c r="F125" s="35" t="e">
        <f>E125*($G$36+$F$48+$F$57+$F$120)</f>
        <v>#REF!</v>
      </c>
    </row>
    <row r="126" spans="1:8">
      <c r="A126" s="34" t="s">
        <v>7</v>
      </c>
      <c r="B126" s="234" t="s">
        <v>117</v>
      </c>
      <c r="C126" s="235"/>
      <c r="D126" s="235"/>
      <c r="E126" s="49">
        <f>E127+E128+E129</f>
        <v>0.14249999999999999</v>
      </c>
      <c r="F126" s="40" t="e">
        <f>SUM(F127:F129)</f>
        <v>#REF!</v>
      </c>
    </row>
    <row r="127" spans="1:8">
      <c r="A127" s="34" t="s">
        <v>118</v>
      </c>
      <c r="B127" s="228" t="s">
        <v>119</v>
      </c>
      <c r="C127" s="229"/>
      <c r="D127" s="230"/>
      <c r="E127" s="36">
        <v>7.5999999999999998E-2</v>
      </c>
      <c r="F127" s="35" t="e">
        <f>E127*(G36+F48+F57+F120+F125+F131)/(1-E126)</f>
        <v>#REF!</v>
      </c>
      <c r="H127" s="68"/>
    </row>
    <row r="128" spans="1:8">
      <c r="A128" s="34" t="s">
        <v>120</v>
      </c>
      <c r="B128" s="228" t="s">
        <v>121</v>
      </c>
      <c r="C128" s="229"/>
      <c r="D128" s="230"/>
      <c r="E128" s="36">
        <v>1.6500000000000001E-2</v>
      </c>
      <c r="F128" s="35" t="e">
        <f>E128*(G36+F48+F57+F120+F125+F131)/(1-E126)</f>
        <v>#REF!</v>
      </c>
      <c r="H128" s="68"/>
    </row>
    <row r="129" spans="1:9">
      <c r="A129" s="34" t="s">
        <v>122</v>
      </c>
      <c r="B129" s="231" t="s">
        <v>123</v>
      </c>
      <c r="C129" s="232"/>
      <c r="D129" s="233"/>
      <c r="E129" s="36">
        <v>0.05</v>
      </c>
      <c r="F129" s="35" t="e">
        <f>E129*(G36+F48+F57+F120+F125+F131)/(1-E126)</f>
        <v>#REF!</v>
      </c>
      <c r="H129" s="68"/>
    </row>
    <row r="130" spans="1:9">
      <c r="A130" s="34" t="s">
        <v>124</v>
      </c>
      <c r="B130" s="228" t="s">
        <v>125</v>
      </c>
      <c r="C130" s="229"/>
      <c r="D130" s="230"/>
      <c r="E130" s="51"/>
      <c r="F130" s="40"/>
    </row>
    <row r="131" spans="1:9">
      <c r="A131" s="34" t="s">
        <v>10</v>
      </c>
      <c r="B131" s="228" t="s">
        <v>126</v>
      </c>
      <c r="C131" s="229"/>
      <c r="D131" s="230"/>
      <c r="E131" s="46">
        <v>7.0000000000000007E-2</v>
      </c>
      <c r="F131" s="35" t="e">
        <f>E131*($G$36+$F$48+$F$57+$F$120+F125)</f>
        <v>#REF!</v>
      </c>
    </row>
    <row r="132" spans="1:9">
      <c r="A132" s="210" t="s">
        <v>77</v>
      </c>
      <c r="B132" s="211"/>
      <c r="C132" s="211"/>
      <c r="D132" s="211"/>
      <c r="E132" s="212"/>
      <c r="F132" s="40" t="e">
        <f>F125+F126+F131</f>
        <v>#REF!</v>
      </c>
      <c r="G132" s="52"/>
    </row>
    <row r="135" spans="1:9" ht="32.25" customHeight="1">
      <c r="A135" s="234" t="s">
        <v>263</v>
      </c>
      <c r="B135" s="235"/>
      <c r="C135" s="235"/>
      <c r="D135" s="235"/>
      <c r="E135" s="236"/>
      <c r="F135" s="35" t="s">
        <v>33</v>
      </c>
    </row>
    <row r="136" spans="1:9">
      <c r="A136" s="34" t="s">
        <v>5</v>
      </c>
      <c r="B136" s="209" t="s">
        <v>128</v>
      </c>
      <c r="C136" s="209"/>
      <c r="D136" s="209"/>
      <c r="E136" s="209"/>
      <c r="F136" s="35">
        <f>G36</f>
        <v>873.6</v>
      </c>
    </row>
    <row r="137" spans="1:9">
      <c r="A137" s="34" t="s">
        <v>7</v>
      </c>
      <c r="B137" s="209" t="s">
        <v>129</v>
      </c>
      <c r="C137" s="209"/>
      <c r="D137" s="209"/>
      <c r="E137" s="209"/>
      <c r="F137" s="35">
        <f>F48</f>
        <v>634.58000000000004</v>
      </c>
    </row>
    <row r="138" spans="1:9">
      <c r="A138" s="34" t="s">
        <v>10</v>
      </c>
      <c r="B138" s="209" t="s">
        <v>130</v>
      </c>
      <c r="C138" s="209"/>
      <c r="D138" s="209"/>
      <c r="E138" s="209"/>
      <c r="F138" s="35" t="e">
        <f>F57</f>
        <v>#REF!</v>
      </c>
    </row>
    <row r="139" spans="1:9">
      <c r="A139" s="34" t="s">
        <v>13</v>
      </c>
      <c r="B139" s="209" t="s">
        <v>131</v>
      </c>
      <c r="C139" s="209"/>
      <c r="D139" s="209"/>
      <c r="E139" s="209"/>
      <c r="F139" s="35">
        <f>F120</f>
        <v>660.45</v>
      </c>
      <c r="G139" s="52"/>
    </row>
    <row r="140" spans="1:9" ht="16.5" customHeight="1">
      <c r="A140" s="210" t="s">
        <v>81</v>
      </c>
      <c r="B140" s="211"/>
      <c r="C140" s="211"/>
      <c r="D140" s="211"/>
      <c r="E140" s="212"/>
      <c r="F140" s="40" t="e">
        <f>SUM(F136:F139)</f>
        <v>#REF!</v>
      </c>
      <c r="G140" s="52"/>
    </row>
    <row r="141" spans="1:9">
      <c r="A141" s="34" t="s">
        <v>38</v>
      </c>
      <c r="B141" s="209" t="s">
        <v>132</v>
      </c>
      <c r="C141" s="209"/>
      <c r="D141" s="209"/>
      <c r="E141" s="209"/>
      <c r="F141" s="35" t="e">
        <f>F132</f>
        <v>#REF!</v>
      </c>
    </row>
    <row r="142" spans="1:9">
      <c r="A142" s="213" t="s">
        <v>77</v>
      </c>
      <c r="B142" s="213"/>
      <c r="C142" s="213"/>
      <c r="D142" s="213"/>
      <c r="E142" s="213"/>
      <c r="F142" s="53" t="e">
        <f>SUM(F140:F141)</f>
        <v>#REF!</v>
      </c>
      <c r="G142" s="52" t="e">
        <f>(F140+F131+F125)/(1-E126)</f>
        <v>#REF!</v>
      </c>
      <c r="H142" s="52"/>
    </row>
    <row r="143" spans="1:9">
      <c r="D143" s="214" t="s">
        <v>133</v>
      </c>
      <c r="E143" s="214"/>
      <c r="F143" s="54" t="e">
        <f>F142/G36</f>
        <v>#REF!</v>
      </c>
    </row>
    <row r="144" spans="1:9" ht="17.25" customHeight="1">
      <c r="A144" s="69"/>
      <c r="B144" s="69"/>
      <c r="C144" s="69"/>
      <c r="D144" s="69"/>
      <c r="E144" s="69"/>
      <c r="F144" s="69"/>
      <c r="G144" s="69"/>
      <c r="H144" s="69"/>
      <c r="I144" s="70"/>
    </row>
    <row r="145" spans="1:6" ht="28.5" customHeight="1">
      <c r="A145" s="215" t="s">
        <v>134</v>
      </c>
      <c r="B145" s="215"/>
      <c r="C145" s="215"/>
      <c r="D145" s="215"/>
      <c r="E145" s="215"/>
      <c r="F145" s="215"/>
    </row>
    <row r="146" spans="1:6">
      <c r="A146" s="55"/>
      <c r="B146" s="55"/>
      <c r="C146" s="55"/>
      <c r="D146" s="55"/>
      <c r="E146" s="55"/>
      <c r="F146" s="55"/>
    </row>
    <row r="147" spans="1:6" ht="22.5" customHeight="1">
      <c r="A147" s="56" t="s">
        <v>135</v>
      </c>
      <c r="B147" s="57"/>
      <c r="C147" s="58"/>
      <c r="D147" s="59" t="s">
        <v>136</v>
      </c>
      <c r="E147" s="57"/>
      <c r="F147" s="60"/>
    </row>
    <row r="148" spans="1:6" ht="15.75" customHeight="1">
      <c r="A148" s="216" t="s">
        <v>137</v>
      </c>
      <c r="B148" s="217"/>
      <c r="C148" s="218"/>
      <c r="D148" s="219">
        <v>8.3299999999999999E-2</v>
      </c>
      <c r="E148" s="220"/>
      <c r="F148" s="221"/>
    </row>
    <row r="149" spans="1:6" ht="16.5" customHeight="1">
      <c r="A149" s="222" t="s">
        <v>138</v>
      </c>
      <c r="B149" s="223"/>
      <c r="C149" s="224"/>
      <c r="D149" s="225">
        <v>0.121</v>
      </c>
      <c r="E149" s="226"/>
      <c r="F149" s="227"/>
    </row>
    <row r="150" spans="1:6" ht="27.75" customHeight="1">
      <c r="A150" s="189" t="s">
        <v>139</v>
      </c>
      <c r="B150" s="190"/>
      <c r="C150" s="191"/>
      <c r="D150" s="192">
        <v>0.05</v>
      </c>
      <c r="E150" s="193"/>
      <c r="F150" s="194"/>
    </row>
    <row r="151" spans="1:6" ht="18.75" customHeight="1">
      <c r="A151" s="195" t="s">
        <v>81</v>
      </c>
      <c r="B151" s="196"/>
      <c r="C151" s="197"/>
      <c r="D151" s="198">
        <v>0.25430000000000003</v>
      </c>
      <c r="E151" s="199"/>
      <c r="F151" s="200"/>
    </row>
    <row r="152" spans="1:6" ht="29.25" customHeight="1">
      <c r="A152" s="201" t="s">
        <v>140</v>
      </c>
      <c r="B152" s="202"/>
      <c r="C152" s="203"/>
      <c r="D152" s="62">
        <v>7.39</v>
      </c>
      <c r="E152" s="63">
        <v>7.6</v>
      </c>
      <c r="F152" s="64">
        <v>7.8200000000000006E-2</v>
      </c>
    </row>
    <row r="153" spans="1:6" ht="25.5" customHeight="1">
      <c r="A153" s="204" t="s">
        <v>141</v>
      </c>
      <c r="B153" s="205"/>
      <c r="C153" s="206"/>
      <c r="D153" s="65">
        <v>32.82</v>
      </c>
      <c r="E153" s="65">
        <v>33.03</v>
      </c>
      <c r="F153" s="66">
        <v>0.33250000000000002</v>
      </c>
    </row>
    <row r="154" spans="1:6" ht="40.5" customHeight="1">
      <c r="A154" s="207" t="s">
        <v>142</v>
      </c>
      <c r="B154" s="207"/>
      <c r="C154" s="207"/>
      <c r="D154" s="207"/>
      <c r="E154" s="207"/>
      <c r="F154" s="207"/>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ageMargins left="0.51180555555555596" right="0.51180555555555596" top="0.78680555555555598" bottom="0.78680555555555598" header="0.31388888888888899" footer="0.31388888888888899"/>
  <pageSetup paperSize="9" orientation="portrait"/>
  <rowBreaks count="1" manualBreakCount="1">
    <brk id="109" max="16383" man="1"/>
  </rowBreaks>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54"/>
  <sheetViews>
    <sheetView topLeftCell="A114" zoomScale="115" zoomScaleNormal="115" workbookViewId="0">
      <selection activeCell="F143" sqref="F143"/>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83" t="s">
        <v>264</v>
      </c>
      <c r="B1" s="283"/>
      <c r="C1" s="283"/>
      <c r="D1" s="283"/>
      <c r="E1" s="283"/>
      <c r="F1" s="283"/>
      <c r="G1" s="283"/>
    </row>
    <row r="3" spans="1:7">
      <c r="B3" s="3" t="s">
        <v>1</v>
      </c>
      <c r="C3" s="284"/>
      <c r="D3" s="284"/>
      <c r="E3" s="284"/>
      <c r="F3" s="284"/>
      <c r="G3" s="284"/>
    </row>
    <row r="4" spans="1:7">
      <c r="B4" s="3" t="s">
        <v>2</v>
      </c>
      <c r="C4" s="284"/>
      <c r="D4" s="284"/>
      <c r="E4" s="284"/>
      <c r="F4" s="284"/>
      <c r="G4" s="284"/>
    </row>
    <row r="5" spans="1:7">
      <c r="B5" s="3" t="s">
        <v>3</v>
      </c>
      <c r="C5" s="284"/>
      <c r="D5" s="284"/>
      <c r="E5" s="284"/>
      <c r="F5" s="284"/>
      <c r="G5" s="284"/>
    </row>
    <row r="7" spans="1:7">
      <c r="A7" s="238" t="s">
        <v>4</v>
      </c>
      <c r="B7" s="238"/>
      <c r="C7" s="238"/>
      <c r="D7" s="238"/>
      <c r="E7" s="238"/>
      <c r="F7" s="238"/>
      <c r="G7" s="238"/>
    </row>
    <row r="8" spans="1:7">
      <c r="A8" s="4" t="s">
        <v>5</v>
      </c>
      <c r="B8" s="260" t="s">
        <v>6</v>
      </c>
      <c r="C8" s="261"/>
      <c r="D8" s="261"/>
      <c r="E8" s="261"/>
      <c r="F8" s="262"/>
      <c r="G8" s="4"/>
    </row>
    <row r="9" spans="1:7">
      <c r="A9" s="4" t="s">
        <v>7</v>
      </c>
      <c r="B9" s="260" t="s">
        <v>8</v>
      </c>
      <c r="C9" s="261"/>
      <c r="D9" s="261"/>
      <c r="E9" s="261"/>
      <c r="F9" s="262"/>
      <c r="G9" s="4" t="s">
        <v>9</v>
      </c>
    </row>
    <row r="10" spans="1:7">
      <c r="A10" s="4" t="s">
        <v>10</v>
      </c>
      <c r="B10" s="260" t="s">
        <v>11</v>
      </c>
      <c r="C10" s="261"/>
      <c r="D10" s="261"/>
      <c r="E10" s="261"/>
      <c r="F10" s="262"/>
      <c r="G10" s="6" t="s">
        <v>12</v>
      </c>
    </row>
    <row r="11" spans="1:7">
      <c r="A11" s="4" t="s">
        <v>13</v>
      </c>
      <c r="B11" s="260" t="s">
        <v>14</v>
      </c>
      <c r="C11" s="261"/>
      <c r="D11" s="261"/>
      <c r="E11" s="261"/>
      <c r="F11" s="262"/>
      <c r="G11" s="4">
        <v>12</v>
      </c>
    </row>
    <row r="12" spans="1:7">
      <c r="G12" s="7"/>
    </row>
    <row r="13" spans="1:7">
      <c r="A13" s="259" t="s">
        <v>15</v>
      </c>
      <c r="B13" s="259"/>
      <c r="C13" s="259"/>
      <c r="D13" s="259"/>
      <c r="E13" s="259"/>
      <c r="F13" s="259"/>
      <c r="G13" s="259"/>
    </row>
    <row r="14" spans="1:7" ht="15" customHeight="1">
      <c r="A14" s="254" t="s">
        <v>16</v>
      </c>
      <c r="B14" s="255"/>
      <c r="C14" s="256"/>
      <c r="D14" s="254" t="s">
        <v>17</v>
      </c>
      <c r="E14" s="256"/>
      <c r="F14" s="238" t="s">
        <v>18</v>
      </c>
      <c r="G14" s="238"/>
    </row>
    <row r="15" spans="1:7" ht="36" customHeight="1">
      <c r="A15" s="382" t="s">
        <v>265</v>
      </c>
      <c r="B15" s="383"/>
      <c r="C15" s="384"/>
      <c r="D15" s="385" t="s">
        <v>253</v>
      </c>
      <c r="E15" s="386"/>
      <c r="F15" s="387" t="s">
        <v>266</v>
      </c>
      <c r="G15" s="388"/>
    </row>
    <row r="17" spans="1:7">
      <c r="A17" s="239" t="s">
        <v>21</v>
      </c>
      <c r="B17" s="239"/>
      <c r="C17" s="239"/>
      <c r="D17" s="239"/>
      <c r="E17" s="239"/>
      <c r="F17" s="239"/>
      <c r="G17" s="239"/>
    </row>
    <row r="18" spans="1:7">
      <c r="B18" s="10"/>
      <c r="C18" s="10"/>
      <c r="D18" s="10"/>
      <c r="E18" s="10"/>
      <c r="F18" s="11"/>
      <c r="G18" s="10"/>
    </row>
    <row r="19" spans="1:7">
      <c r="A19" s="238" t="s">
        <v>22</v>
      </c>
      <c r="B19" s="238"/>
      <c r="C19" s="238"/>
      <c r="D19" s="238"/>
      <c r="E19" s="238"/>
      <c r="F19" s="238"/>
      <c r="G19" s="238"/>
    </row>
    <row r="20" spans="1:7">
      <c r="A20" s="4">
        <v>1</v>
      </c>
      <c r="B20" s="280" t="s">
        <v>23</v>
      </c>
      <c r="C20" s="281"/>
      <c r="D20" s="281"/>
      <c r="E20" s="282"/>
      <c r="F20" s="254" t="s">
        <v>267</v>
      </c>
      <c r="G20" s="256"/>
    </row>
    <row r="21" spans="1:7">
      <c r="A21" s="4">
        <v>2</v>
      </c>
      <c r="B21" s="260" t="s">
        <v>25</v>
      </c>
      <c r="C21" s="261"/>
      <c r="D21" s="261"/>
      <c r="E21" s="262"/>
      <c r="F21" s="268">
        <v>1035.75</v>
      </c>
      <c r="G21" s="269"/>
    </row>
    <row r="22" spans="1:7">
      <c r="A22" s="4">
        <v>3</v>
      </c>
      <c r="B22" s="260" t="s">
        <v>26</v>
      </c>
      <c r="C22" s="261"/>
      <c r="D22" s="261"/>
      <c r="E22" s="262"/>
      <c r="F22" s="270" t="s">
        <v>27</v>
      </c>
      <c r="G22" s="271"/>
    </row>
    <row r="23" spans="1:7">
      <c r="A23" s="4">
        <v>4</v>
      </c>
      <c r="B23" s="260" t="s">
        <v>28</v>
      </c>
      <c r="C23" s="261"/>
      <c r="D23" s="261"/>
      <c r="E23" s="262"/>
      <c r="F23" s="272" t="s">
        <v>29</v>
      </c>
      <c r="G23" s="273"/>
    </row>
    <row r="24" spans="1:7">
      <c r="A24" s="10"/>
      <c r="B24" s="12"/>
      <c r="C24" s="12"/>
      <c r="D24" s="12"/>
      <c r="E24" s="12"/>
      <c r="F24" s="11"/>
      <c r="G24" s="13"/>
    </row>
    <row r="25" spans="1:7">
      <c r="A25" s="10"/>
      <c r="B25" s="249" t="s">
        <v>30</v>
      </c>
      <c r="C25" s="249"/>
      <c r="D25" s="249"/>
      <c r="E25" s="249"/>
      <c r="F25" s="249"/>
      <c r="G25" s="249"/>
    </row>
    <row r="27" spans="1:7">
      <c r="B27" s="4">
        <v>1</v>
      </c>
      <c r="C27" s="238" t="s">
        <v>31</v>
      </c>
      <c r="D27" s="238"/>
      <c r="E27" s="238"/>
      <c r="F27" s="15" t="s">
        <v>32</v>
      </c>
      <c r="G27" s="16" t="s">
        <v>33</v>
      </c>
    </row>
    <row r="28" spans="1:7">
      <c r="B28" s="4" t="s">
        <v>5</v>
      </c>
      <c r="C28" s="237" t="s">
        <v>34</v>
      </c>
      <c r="D28" s="237"/>
      <c r="E28" s="237"/>
      <c r="F28" s="17">
        <v>100</v>
      </c>
      <c r="G28" s="18">
        <v>1035.75</v>
      </c>
    </row>
    <row r="29" spans="1:7">
      <c r="B29" s="4" t="s">
        <v>7</v>
      </c>
      <c r="C29" s="237" t="s">
        <v>35</v>
      </c>
      <c r="D29" s="237"/>
      <c r="E29" s="237"/>
      <c r="F29" s="19">
        <v>0.3</v>
      </c>
      <c r="G29" s="17">
        <f>F29*G28</f>
        <v>310.73</v>
      </c>
    </row>
    <row r="30" spans="1:7">
      <c r="B30" s="4" t="s">
        <v>10</v>
      </c>
      <c r="C30" s="237" t="s">
        <v>36</v>
      </c>
      <c r="D30" s="237"/>
      <c r="E30" s="237"/>
      <c r="F30" s="19"/>
      <c r="G30" s="17">
        <v>0</v>
      </c>
    </row>
    <row r="31" spans="1:7">
      <c r="B31" s="4" t="s">
        <v>13</v>
      </c>
      <c r="C31" s="237" t="s">
        <v>37</v>
      </c>
      <c r="D31" s="237"/>
      <c r="E31" s="237"/>
      <c r="F31" s="19"/>
      <c r="G31" s="17">
        <v>0</v>
      </c>
    </row>
    <row r="32" spans="1:7">
      <c r="B32" s="4" t="s">
        <v>38</v>
      </c>
      <c r="C32" s="237" t="s">
        <v>39</v>
      </c>
      <c r="D32" s="237"/>
      <c r="E32" s="237"/>
      <c r="F32" s="19"/>
      <c r="G32" s="17">
        <v>0</v>
      </c>
    </row>
    <row r="33" spans="1:7">
      <c r="B33" s="4" t="s">
        <v>40</v>
      </c>
      <c r="C33" s="237" t="s">
        <v>41</v>
      </c>
      <c r="D33" s="237"/>
      <c r="E33" s="237"/>
      <c r="F33" s="19"/>
      <c r="G33" s="17">
        <v>0</v>
      </c>
    </row>
    <row r="34" spans="1:7">
      <c r="B34" s="4" t="s">
        <v>42</v>
      </c>
      <c r="C34" s="237" t="s">
        <v>43</v>
      </c>
      <c r="D34" s="237"/>
      <c r="E34" s="237"/>
      <c r="F34" s="19"/>
      <c r="G34" s="17">
        <v>0</v>
      </c>
    </row>
    <row r="35" spans="1:7">
      <c r="B35" s="4" t="s">
        <v>44</v>
      </c>
      <c r="C35" s="237" t="s">
        <v>45</v>
      </c>
      <c r="D35" s="237"/>
      <c r="E35" s="237"/>
      <c r="F35" s="19"/>
      <c r="G35" s="17">
        <f>F35*G28</f>
        <v>0</v>
      </c>
    </row>
    <row r="36" spans="1:7">
      <c r="B36" s="254" t="s">
        <v>46</v>
      </c>
      <c r="C36" s="255"/>
      <c r="D36" s="255"/>
      <c r="E36" s="255"/>
      <c r="F36" s="256"/>
      <c r="G36" s="15">
        <f>SUM(G28:G35)</f>
        <v>1346.48</v>
      </c>
    </row>
    <row r="38" spans="1:7" ht="15.75" customHeight="1">
      <c r="A38" s="264" t="s">
        <v>47</v>
      </c>
      <c r="B38" s="264"/>
      <c r="C38" s="264"/>
      <c r="D38" s="264"/>
      <c r="E38" s="264"/>
      <c r="F38" s="264"/>
      <c r="G38" s="10"/>
    </row>
    <row r="40" spans="1:7" ht="15.75" customHeight="1">
      <c r="A40" s="4">
        <v>2</v>
      </c>
      <c r="B40" s="254" t="s">
        <v>48</v>
      </c>
      <c r="C40" s="255"/>
      <c r="D40" s="255"/>
      <c r="E40" s="256"/>
      <c r="F40" s="15" t="s">
        <v>33</v>
      </c>
    </row>
    <row r="41" spans="1:7" ht="15.75" customHeight="1">
      <c r="A41" s="4" t="s">
        <v>5</v>
      </c>
      <c r="B41" s="260" t="s">
        <v>49</v>
      </c>
      <c r="C41" s="261"/>
      <c r="D41" s="20">
        <v>12</v>
      </c>
      <c r="E41" s="21">
        <v>6</v>
      </c>
      <c r="F41" s="22">
        <f>E41*22-(G28*6%)</f>
        <v>69.86</v>
      </c>
    </row>
    <row r="42" spans="1:7">
      <c r="A42" s="4" t="s">
        <v>7</v>
      </c>
      <c r="B42" s="260" t="s">
        <v>50</v>
      </c>
      <c r="C42" s="261"/>
      <c r="D42" s="20"/>
      <c r="E42" s="21">
        <v>20</v>
      </c>
      <c r="F42" s="23">
        <f>E42*22</f>
        <v>440</v>
      </c>
      <c r="G42" s="24"/>
    </row>
    <row r="43" spans="1:7">
      <c r="A43" s="4" t="s">
        <v>10</v>
      </c>
      <c r="B43" s="260" t="s">
        <v>51</v>
      </c>
      <c r="C43" s="261"/>
      <c r="D43" s="261"/>
      <c r="E43" s="262"/>
      <c r="F43" s="25">
        <v>150</v>
      </c>
      <c r="G43" s="24"/>
    </row>
    <row r="44" spans="1:7">
      <c r="A44" s="4" t="s">
        <v>13</v>
      </c>
      <c r="B44" s="260" t="s">
        <v>52</v>
      </c>
      <c r="C44" s="261"/>
      <c r="D44" s="261"/>
      <c r="E44" s="262"/>
      <c r="F44" s="26">
        <v>0</v>
      </c>
      <c r="G44" s="24"/>
    </row>
    <row r="45" spans="1:7">
      <c r="A45" s="4" t="s">
        <v>38</v>
      </c>
      <c r="B45" s="260" t="s">
        <v>53</v>
      </c>
      <c r="C45" s="261"/>
      <c r="D45" s="261"/>
      <c r="E45" s="262"/>
      <c r="F45" s="23">
        <v>2.5</v>
      </c>
      <c r="G45" s="24"/>
    </row>
    <row r="46" spans="1:7">
      <c r="A46" s="4" t="s">
        <v>42</v>
      </c>
      <c r="B46" s="260" t="s">
        <v>54</v>
      </c>
      <c r="C46" s="261"/>
      <c r="D46" s="261"/>
      <c r="E46" s="262"/>
      <c r="F46" s="23">
        <v>4.5</v>
      </c>
      <c r="G46" s="24"/>
    </row>
    <row r="47" spans="1:7">
      <c r="A47" s="4" t="s">
        <v>44</v>
      </c>
      <c r="B47" s="265" t="s">
        <v>55</v>
      </c>
      <c r="C47" s="266"/>
      <c r="D47" s="266"/>
      <c r="E47" s="267"/>
      <c r="F47" s="25">
        <v>0</v>
      </c>
      <c r="G47" s="24"/>
    </row>
    <row r="48" spans="1:7">
      <c r="A48" s="238" t="s">
        <v>56</v>
      </c>
      <c r="B48" s="238"/>
      <c r="C48" s="238"/>
      <c r="D48" s="238"/>
      <c r="E48" s="238"/>
      <c r="F48" s="27">
        <f>SUM(F41:F47)</f>
        <v>666.86</v>
      </c>
      <c r="G48" s="24"/>
    </row>
    <row r="49" spans="1:7">
      <c r="G49" s="24"/>
    </row>
    <row r="50" spans="1:7" ht="15.75" customHeight="1">
      <c r="A50" s="264" t="s">
        <v>57</v>
      </c>
      <c r="B50" s="264"/>
      <c r="C50" s="264"/>
      <c r="D50" s="264"/>
      <c r="E50" s="264"/>
      <c r="F50" s="264"/>
      <c r="G50" s="24"/>
    </row>
    <row r="51" spans="1:7">
      <c r="G51" s="24"/>
    </row>
    <row r="52" spans="1:7">
      <c r="A52" s="4">
        <v>3</v>
      </c>
      <c r="B52" s="238" t="s">
        <v>58</v>
      </c>
      <c r="C52" s="238"/>
      <c r="D52" s="238"/>
      <c r="E52" s="238"/>
      <c r="F52" s="15" t="s">
        <v>33</v>
      </c>
      <c r="G52" s="7"/>
    </row>
    <row r="53" spans="1:7">
      <c r="A53" s="4" t="s">
        <v>5</v>
      </c>
      <c r="B53" s="237" t="s">
        <v>214</v>
      </c>
      <c r="C53" s="237"/>
      <c r="D53" s="237"/>
      <c r="E53" s="237"/>
      <c r="F53" s="22" t="e">
        <f>#REF!</f>
        <v>#REF!</v>
      </c>
      <c r="G53" s="10"/>
    </row>
    <row r="54" spans="1:7">
      <c r="A54" s="4" t="s">
        <v>7</v>
      </c>
      <c r="B54" s="260" t="s">
        <v>60</v>
      </c>
      <c r="C54" s="261"/>
      <c r="D54" s="261"/>
      <c r="E54" s="262"/>
      <c r="F54" s="17">
        <v>0</v>
      </c>
      <c r="G54" s="12"/>
    </row>
    <row r="55" spans="1:7">
      <c r="A55" s="4" t="s">
        <v>10</v>
      </c>
      <c r="B55" s="237" t="s">
        <v>61</v>
      </c>
      <c r="C55" s="237"/>
      <c r="D55" s="237"/>
      <c r="E55" s="237"/>
      <c r="F55" s="22">
        <v>23.4</v>
      </c>
      <c r="G55" s="12"/>
    </row>
    <row r="56" spans="1:7">
      <c r="A56" s="4" t="s">
        <v>13</v>
      </c>
      <c r="B56" s="237" t="s">
        <v>62</v>
      </c>
      <c r="C56" s="237"/>
      <c r="D56" s="237"/>
      <c r="E56" s="237"/>
      <c r="F56" s="17">
        <v>0</v>
      </c>
      <c r="G56" s="10"/>
    </row>
    <row r="57" spans="1:7">
      <c r="A57" s="238" t="s">
        <v>63</v>
      </c>
      <c r="B57" s="238"/>
      <c r="C57" s="238"/>
      <c r="D57" s="238"/>
      <c r="E57" s="238"/>
      <c r="F57" s="15" t="e">
        <f>SUM(F53:F56)</f>
        <v>#REF!</v>
      </c>
      <c r="G57" s="12"/>
    </row>
    <row r="58" spans="1:7">
      <c r="G58" s="10"/>
    </row>
    <row r="59" spans="1:7">
      <c r="A59" s="239" t="s">
        <v>64</v>
      </c>
      <c r="B59" s="239"/>
      <c r="C59" s="239"/>
      <c r="D59" s="239"/>
      <c r="E59" s="239"/>
      <c r="F59" s="239"/>
    </row>
    <row r="60" spans="1:7">
      <c r="A60" s="9"/>
      <c r="B60" s="9"/>
      <c r="C60" s="9"/>
      <c r="D60" s="9"/>
      <c r="E60" s="9"/>
      <c r="F60" s="9"/>
    </row>
    <row r="61" spans="1:7">
      <c r="A61" s="9"/>
      <c r="B61" s="239" t="s">
        <v>65</v>
      </c>
      <c r="C61" s="239"/>
      <c r="D61" s="239"/>
      <c r="E61" s="239"/>
      <c r="F61" s="239"/>
    </row>
    <row r="62" spans="1:7">
      <c r="B62" s="1" t="s">
        <v>66</v>
      </c>
    </row>
    <row r="63" spans="1:7">
      <c r="A63" s="5" t="s">
        <v>67</v>
      </c>
      <c r="B63" s="238" t="s">
        <v>68</v>
      </c>
      <c r="C63" s="238"/>
      <c r="D63" s="238"/>
      <c r="E63" s="5" t="s">
        <v>32</v>
      </c>
      <c r="F63" s="15" t="s">
        <v>33</v>
      </c>
    </row>
    <row r="64" spans="1:7">
      <c r="A64" s="4" t="s">
        <v>5</v>
      </c>
      <c r="B64" s="237" t="s">
        <v>69</v>
      </c>
      <c r="C64" s="237"/>
      <c r="D64" s="237"/>
      <c r="E64" s="28">
        <v>0.2</v>
      </c>
      <c r="F64" s="17">
        <f t="shared" ref="F64:F71" si="0">E64*$G$36</f>
        <v>269.3</v>
      </c>
      <c r="G64" s="208"/>
    </row>
    <row r="65" spans="1:9">
      <c r="A65" s="4" t="s">
        <v>7</v>
      </c>
      <c r="B65" s="237" t="s">
        <v>70</v>
      </c>
      <c r="C65" s="237"/>
      <c r="D65" s="237"/>
      <c r="E65" s="28">
        <v>1.4999999999999999E-2</v>
      </c>
      <c r="F65" s="17">
        <f t="shared" si="0"/>
        <v>20.2</v>
      </c>
      <c r="G65" s="208"/>
    </row>
    <row r="66" spans="1:9">
      <c r="A66" s="4" t="s">
        <v>10</v>
      </c>
      <c r="B66" s="237" t="s">
        <v>71</v>
      </c>
      <c r="C66" s="237"/>
      <c r="D66" s="237"/>
      <c r="E66" s="28">
        <v>0.01</v>
      </c>
      <c r="F66" s="17">
        <f t="shared" si="0"/>
        <v>13.46</v>
      </c>
      <c r="G66" s="208"/>
    </row>
    <row r="67" spans="1:9">
      <c r="A67" s="4" t="s">
        <v>13</v>
      </c>
      <c r="B67" s="237" t="s">
        <v>72</v>
      </c>
      <c r="C67" s="237"/>
      <c r="D67" s="237"/>
      <c r="E67" s="28">
        <v>2E-3</v>
      </c>
      <c r="F67" s="17">
        <f t="shared" si="0"/>
        <v>2.69</v>
      </c>
      <c r="G67" s="208"/>
    </row>
    <row r="68" spans="1:9">
      <c r="A68" s="4" t="s">
        <v>38</v>
      </c>
      <c r="B68" s="237" t="s">
        <v>73</v>
      </c>
      <c r="C68" s="237"/>
      <c r="D68" s="237"/>
      <c r="E68" s="28">
        <v>2.5000000000000001E-2</v>
      </c>
      <c r="F68" s="17">
        <f t="shared" si="0"/>
        <v>33.659999999999997</v>
      </c>
      <c r="G68" s="208"/>
    </row>
    <row r="69" spans="1:9">
      <c r="A69" s="4" t="s">
        <v>40</v>
      </c>
      <c r="B69" s="237" t="s">
        <v>74</v>
      </c>
      <c r="C69" s="237"/>
      <c r="D69" s="237"/>
      <c r="E69" s="28">
        <v>0.08</v>
      </c>
      <c r="F69" s="17">
        <f t="shared" si="0"/>
        <v>107.72</v>
      </c>
      <c r="G69" s="208"/>
    </row>
    <row r="70" spans="1:9" ht="13.5">
      <c r="A70" s="4" t="s">
        <v>42</v>
      </c>
      <c r="B70" s="381" t="s">
        <v>268</v>
      </c>
      <c r="C70" s="381"/>
      <c r="D70" s="381"/>
      <c r="E70" s="28">
        <v>0.03</v>
      </c>
      <c r="F70" s="17">
        <f t="shared" si="0"/>
        <v>40.39</v>
      </c>
      <c r="G70" s="208"/>
    </row>
    <row r="71" spans="1:9">
      <c r="A71" s="4" t="s">
        <v>44</v>
      </c>
      <c r="B71" s="237" t="s">
        <v>76</v>
      </c>
      <c r="C71" s="237"/>
      <c r="D71" s="237"/>
      <c r="E71" s="28">
        <v>6.0000000000000001E-3</v>
      </c>
      <c r="F71" s="17">
        <f t="shared" si="0"/>
        <v>8.08</v>
      </c>
      <c r="G71" s="208"/>
    </row>
    <row r="72" spans="1:9">
      <c r="A72" s="238" t="s">
        <v>77</v>
      </c>
      <c r="B72" s="238"/>
      <c r="C72" s="238"/>
      <c r="D72" s="238"/>
      <c r="E72" s="29">
        <f>SUM(E64:E71)</f>
        <v>0.36799999999999999</v>
      </c>
      <c r="F72" s="15">
        <f>SUM(F64:F71)</f>
        <v>495.5</v>
      </c>
    </row>
    <row r="73" spans="1:9">
      <c r="A73" s="14"/>
      <c r="B73" s="14"/>
      <c r="C73" s="14"/>
      <c r="D73" s="14"/>
      <c r="E73" s="30"/>
      <c r="F73" s="31"/>
    </row>
    <row r="74" spans="1:9">
      <c r="A74" s="249" t="s">
        <v>78</v>
      </c>
      <c r="B74" s="249"/>
      <c r="C74" s="249"/>
      <c r="D74" s="249"/>
      <c r="E74" s="249"/>
      <c r="F74" s="249"/>
    </row>
    <row r="75" spans="1:9">
      <c r="B75" s="10"/>
      <c r="C75" s="10"/>
      <c r="D75" s="10"/>
      <c r="E75" s="32"/>
    </row>
    <row r="76" spans="1:9">
      <c r="A76" s="5" t="s">
        <v>79</v>
      </c>
      <c r="B76" s="238" t="s">
        <v>269</v>
      </c>
      <c r="C76" s="238"/>
      <c r="D76" s="238"/>
      <c r="E76" s="5" t="s">
        <v>32</v>
      </c>
      <c r="F76" s="15" t="s">
        <v>33</v>
      </c>
    </row>
    <row r="77" spans="1:9">
      <c r="A77" s="4" t="s">
        <v>5</v>
      </c>
      <c r="B77" s="237" t="s">
        <v>80</v>
      </c>
      <c r="C77" s="237"/>
      <c r="D77" s="237"/>
      <c r="E77" s="28">
        <v>8.3299999999999999E-2</v>
      </c>
      <c r="F77" s="17">
        <f>E77*$G$36</f>
        <v>112.16</v>
      </c>
      <c r="G77" s="33"/>
    </row>
    <row r="78" spans="1:9">
      <c r="A78" s="238" t="s">
        <v>81</v>
      </c>
      <c r="B78" s="238"/>
      <c r="C78" s="238"/>
      <c r="D78" s="238"/>
      <c r="E78" s="29">
        <f>E77</f>
        <v>8.3299999999999999E-2</v>
      </c>
      <c r="F78" s="15">
        <f>SUM(F77:F77)</f>
        <v>112.16</v>
      </c>
    </row>
    <row r="79" spans="1:9">
      <c r="A79" s="34" t="s">
        <v>7</v>
      </c>
      <c r="B79" s="244" t="s">
        <v>270</v>
      </c>
      <c r="C79" s="244"/>
      <c r="D79" s="244"/>
      <c r="E79" s="28">
        <f>E72*E77</f>
        <v>3.0700000000000002E-2</v>
      </c>
      <c r="F79" s="35">
        <f>F78*E72</f>
        <v>41.27</v>
      </c>
      <c r="G79" s="33"/>
      <c r="H79" s="33"/>
      <c r="I79" s="33"/>
    </row>
    <row r="80" spans="1:9">
      <c r="A80" s="254" t="s">
        <v>77</v>
      </c>
      <c r="B80" s="255"/>
      <c r="C80" s="255"/>
      <c r="D80" s="255"/>
      <c r="E80" s="29">
        <f>SUM(E78:E79)</f>
        <v>0.114</v>
      </c>
      <c r="F80" s="15">
        <f>SUM(F78:F79)</f>
        <v>153.43</v>
      </c>
      <c r="G80" s="33"/>
    </row>
    <row r="81" spans="1:8">
      <c r="B81" s="10"/>
      <c r="C81" s="10"/>
      <c r="D81" s="10"/>
      <c r="E81" s="32"/>
    </row>
    <row r="82" spans="1:8">
      <c r="A82" s="5" t="s">
        <v>83</v>
      </c>
      <c r="B82" s="254" t="s">
        <v>271</v>
      </c>
      <c r="C82" s="255"/>
      <c r="D82" s="256"/>
      <c r="E82" s="5" t="s">
        <v>32</v>
      </c>
      <c r="F82" s="15" t="s">
        <v>33</v>
      </c>
    </row>
    <row r="83" spans="1:8">
      <c r="A83" s="4" t="s">
        <v>5</v>
      </c>
      <c r="B83" s="260" t="s">
        <v>272</v>
      </c>
      <c r="C83" s="261"/>
      <c r="D83" s="262"/>
      <c r="E83" s="28">
        <v>2.0000000000000001E-4</v>
      </c>
      <c r="F83" s="17">
        <f>E83*$G$36</f>
        <v>0.27</v>
      </c>
    </row>
    <row r="84" spans="1:8" ht="32.25" customHeight="1">
      <c r="A84" s="34" t="s">
        <v>7</v>
      </c>
      <c r="B84" s="244" t="s">
        <v>273</v>
      </c>
      <c r="C84" s="244"/>
      <c r="D84" s="244"/>
      <c r="E84" s="36">
        <f>E83*E72</f>
        <v>1E-4</v>
      </c>
      <c r="F84" s="35">
        <f>F83*E72</f>
        <v>0.1</v>
      </c>
    </row>
    <row r="85" spans="1:8">
      <c r="A85" s="280" t="s">
        <v>77</v>
      </c>
      <c r="B85" s="281"/>
      <c r="C85" s="281"/>
      <c r="D85" s="281"/>
      <c r="E85" s="29">
        <f>SUM(E83:E84)</f>
        <v>2.9999999999999997E-4</v>
      </c>
      <c r="F85" s="15">
        <f>SUM(F83:F84)</f>
        <v>0.37</v>
      </c>
    </row>
    <row r="87" spans="1:8">
      <c r="A87" s="249" t="s">
        <v>87</v>
      </c>
      <c r="B87" s="249"/>
      <c r="C87" s="249"/>
      <c r="D87" s="249"/>
      <c r="E87" s="249"/>
      <c r="F87" s="249"/>
    </row>
    <row r="88" spans="1:8">
      <c r="G88" s="37"/>
    </row>
    <row r="89" spans="1:8">
      <c r="A89" s="5" t="s">
        <v>88</v>
      </c>
      <c r="B89" s="238" t="s">
        <v>89</v>
      </c>
      <c r="C89" s="238"/>
      <c r="D89" s="238"/>
      <c r="E89" s="5" t="s">
        <v>32</v>
      </c>
      <c r="F89" s="15" t="s">
        <v>33</v>
      </c>
    </row>
    <row r="90" spans="1:8">
      <c r="A90" s="34" t="s">
        <v>5</v>
      </c>
      <c r="B90" s="209" t="s">
        <v>90</v>
      </c>
      <c r="C90" s="209"/>
      <c r="D90" s="209"/>
      <c r="E90" s="36">
        <v>4.1999999999999997E-3</v>
      </c>
      <c r="F90" s="35">
        <f>E90*$G$36</f>
        <v>5.66</v>
      </c>
      <c r="G90" s="33"/>
      <c r="H90" s="33"/>
    </row>
    <row r="91" spans="1:8">
      <c r="A91" s="34" t="s">
        <v>7</v>
      </c>
      <c r="B91" s="244" t="s">
        <v>91</v>
      </c>
      <c r="C91" s="244"/>
      <c r="D91" s="244"/>
      <c r="E91" s="36">
        <v>2.9999999999999997E-4</v>
      </c>
      <c r="F91" s="35">
        <f>F90*E69</f>
        <v>0.45</v>
      </c>
      <c r="G91" s="10"/>
    </row>
    <row r="92" spans="1:8" ht="12.75" customHeight="1">
      <c r="A92" s="34" t="s">
        <v>10</v>
      </c>
      <c r="B92" s="257" t="s">
        <v>92</v>
      </c>
      <c r="C92" s="257"/>
      <c r="D92" s="257"/>
      <c r="E92" s="36">
        <v>4.3499999999999997E-2</v>
      </c>
      <c r="F92" s="35">
        <f>E92*$G$36</f>
        <v>58.57</v>
      </c>
      <c r="G92" s="10"/>
    </row>
    <row r="93" spans="1:8">
      <c r="A93" s="34" t="s">
        <v>13</v>
      </c>
      <c r="B93" s="244" t="s">
        <v>93</v>
      </c>
      <c r="C93" s="244"/>
      <c r="D93" s="244"/>
      <c r="E93" s="36">
        <v>1.9400000000000001E-2</v>
      </c>
      <c r="F93" s="35">
        <f>E93*$G$36</f>
        <v>26.12</v>
      </c>
      <c r="G93" s="7"/>
    </row>
    <row r="94" spans="1:8">
      <c r="A94" s="34" t="s">
        <v>40</v>
      </c>
      <c r="B94" s="244" t="s">
        <v>94</v>
      </c>
      <c r="C94" s="244"/>
      <c r="D94" s="244"/>
      <c r="E94" s="36">
        <f>E93*E72</f>
        <v>7.1000000000000004E-3</v>
      </c>
      <c r="F94" s="35">
        <f>E94*$G$36</f>
        <v>9.56</v>
      </c>
      <c r="G94" s="7"/>
    </row>
    <row r="95" spans="1:8" ht="12.75" customHeight="1">
      <c r="A95" s="34" t="s">
        <v>42</v>
      </c>
      <c r="B95" s="246" t="s">
        <v>95</v>
      </c>
      <c r="C95" s="247"/>
      <c r="D95" s="248"/>
      <c r="E95" s="38">
        <v>6.4999999999999997E-3</v>
      </c>
      <c r="F95" s="35">
        <f>E95*$G$36</f>
        <v>8.75</v>
      </c>
      <c r="G95" s="7"/>
    </row>
    <row r="96" spans="1:8">
      <c r="A96" s="210" t="s">
        <v>77</v>
      </c>
      <c r="B96" s="211"/>
      <c r="C96" s="211"/>
      <c r="D96" s="212"/>
      <c r="E96" s="39">
        <f>SUM(E90:E95)</f>
        <v>8.1000000000000003E-2</v>
      </c>
      <c r="F96" s="40">
        <f>SUM(F90:F95)</f>
        <v>109.11</v>
      </c>
      <c r="G96" s="10"/>
    </row>
    <row r="98" spans="1:7">
      <c r="A98" s="249" t="s">
        <v>96</v>
      </c>
      <c r="B98" s="249"/>
      <c r="C98" s="249"/>
      <c r="D98" s="249"/>
      <c r="E98" s="249"/>
      <c r="F98" s="249"/>
    </row>
    <row r="100" spans="1:7" ht="30.75" customHeight="1">
      <c r="A100" s="41" t="s">
        <v>97</v>
      </c>
      <c r="B100" s="250" t="s">
        <v>98</v>
      </c>
      <c r="C100" s="251"/>
      <c r="D100" s="252"/>
      <c r="E100" s="41" t="s">
        <v>32</v>
      </c>
      <c r="F100" s="40" t="s">
        <v>33</v>
      </c>
    </row>
    <row r="101" spans="1:7" ht="13.5">
      <c r="A101" s="34" t="s">
        <v>5</v>
      </c>
      <c r="B101" s="380" t="s">
        <v>99</v>
      </c>
      <c r="C101" s="380"/>
      <c r="D101" s="380"/>
      <c r="E101" s="42">
        <v>0.121</v>
      </c>
      <c r="F101" s="35">
        <f t="shared" ref="F101:F106" si="1">E101*$G$36</f>
        <v>162.91999999999999</v>
      </c>
      <c r="G101" s="43"/>
    </row>
    <row r="102" spans="1:7">
      <c r="A102" s="34" t="s">
        <v>7</v>
      </c>
      <c r="B102" s="244" t="s">
        <v>100</v>
      </c>
      <c r="C102" s="244"/>
      <c r="D102" s="244"/>
      <c r="E102" s="38">
        <v>1.66E-2</v>
      </c>
      <c r="F102" s="35">
        <f t="shared" si="1"/>
        <v>22.35</v>
      </c>
    </row>
    <row r="103" spans="1:7">
      <c r="A103" s="34" t="s">
        <v>10</v>
      </c>
      <c r="B103" s="228" t="s">
        <v>101</v>
      </c>
      <c r="C103" s="229"/>
      <c r="D103" s="230"/>
      <c r="E103" s="36">
        <v>2.0000000000000001E-4</v>
      </c>
      <c r="F103" s="35">
        <f t="shared" si="1"/>
        <v>0.27</v>
      </c>
    </row>
    <row r="104" spans="1:7">
      <c r="A104" s="34" t="s">
        <v>13</v>
      </c>
      <c r="B104" s="228" t="s">
        <v>102</v>
      </c>
      <c r="C104" s="229"/>
      <c r="D104" s="230"/>
      <c r="E104" s="38">
        <v>2.8E-3</v>
      </c>
      <c r="F104" s="35">
        <f t="shared" si="1"/>
        <v>3.77</v>
      </c>
      <c r="G104" s="32"/>
    </row>
    <row r="105" spans="1:7">
      <c r="A105" s="34" t="s">
        <v>38</v>
      </c>
      <c r="B105" s="244" t="s">
        <v>103</v>
      </c>
      <c r="C105" s="244"/>
      <c r="D105" s="244"/>
      <c r="E105" s="38">
        <v>2.9999999999999997E-4</v>
      </c>
      <c r="F105" s="35">
        <f t="shared" si="1"/>
        <v>0.4</v>
      </c>
      <c r="G105" s="32"/>
    </row>
    <row r="106" spans="1:7">
      <c r="A106" s="34" t="s">
        <v>40</v>
      </c>
      <c r="B106" s="228" t="s">
        <v>104</v>
      </c>
      <c r="C106" s="229"/>
      <c r="D106" s="230"/>
      <c r="E106" s="44">
        <v>0</v>
      </c>
      <c r="F106" s="35">
        <f t="shared" si="1"/>
        <v>0</v>
      </c>
    </row>
    <row r="107" spans="1:7">
      <c r="A107" s="210" t="s">
        <v>81</v>
      </c>
      <c r="B107" s="211"/>
      <c r="C107" s="211"/>
      <c r="D107" s="212"/>
      <c r="E107" s="45">
        <f>SUM(E101:E106)</f>
        <v>0.1409</v>
      </c>
      <c r="F107" s="40">
        <f>SUM(F101:F106)</f>
        <v>189.71</v>
      </c>
    </row>
    <row r="108" spans="1:7">
      <c r="A108" s="34" t="s">
        <v>42</v>
      </c>
      <c r="B108" s="244" t="s">
        <v>260</v>
      </c>
      <c r="C108" s="244"/>
      <c r="D108" s="244"/>
      <c r="E108" s="46">
        <f>E107*E72</f>
        <v>5.1900000000000002E-2</v>
      </c>
      <c r="F108" s="35">
        <f>F107*E72</f>
        <v>69.81</v>
      </c>
    </row>
    <row r="109" spans="1:7">
      <c r="A109" s="210" t="s">
        <v>77</v>
      </c>
      <c r="B109" s="211"/>
      <c r="C109" s="211"/>
      <c r="D109" s="211"/>
      <c r="E109" s="39">
        <f>E107+E108</f>
        <v>0.1928</v>
      </c>
      <c r="F109" s="40">
        <f>SUM(F107:F108)</f>
        <v>259.52</v>
      </c>
    </row>
    <row r="111" spans="1:7">
      <c r="A111" s="239" t="s">
        <v>106</v>
      </c>
      <c r="B111" s="239"/>
      <c r="C111" s="239"/>
      <c r="D111" s="239"/>
      <c r="E111" s="239"/>
      <c r="F111" s="239"/>
    </row>
    <row r="112" spans="1:7">
      <c r="A112" s="47"/>
    </row>
    <row r="113" spans="1:8">
      <c r="A113" s="5">
        <v>4</v>
      </c>
      <c r="B113" s="238" t="s">
        <v>107</v>
      </c>
      <c r="C113" s="238"/>
      <c r="D113" s="238"/>
      <c r="E113" s="238"/>
      <c r="F113" s="17" t="s">
        <v>33</v>
      </c>
    </row>
    <row r="114" spans="1:8">
      <c r="A114" s="3" t="s">
        <v>67</v>
      </c>
      <c r="B114" s="237" t="s">
        <v>108</v>
      </c>
      <c r="C114" s="237"/>
      <c r="D114" s="237"/>
      <c r="E114" s="237"/>
      <c r="F114" s="17">
        <f>F72</f>
        <v>495.5</v>
      </c>
    </row>
    <row r="115" spans="1:8">
      <c r="A115" s="3" t="s">
        <v>79</v>
      </c>
      <c r="B115" s="245" t="s">
        <v>109</v>
      </c>
      <c r="C115" s="245"/>
      <c r="D115" s="245"/>
      <c r="E115" s="245"/>
      <c r="F115" s="17">
        <f>F80</f>
        <v>153.43</v>
      </c>
    </row>
    <row r="116" spans="1:8">
      <c r="A116" s="3" t="s">
        <v>83</v>
      </c>
      <c r="B116" s="237" t="s">
        <v>85</v>
      </c>
      <c r="C116" s="237"/>
      <c r="D116" s="237"/>
      <c r="E116" s="237"/>
      <c r="F116" s="17">
        <f>F85</f>
        <v>0.37</v>
      </c>
    </row>
    <row r="117" spans="1:8">
      <c r="A117" s="3" t="s">
        <v>88</v>
      </c>
      <c r="B117" s="237" t="s">
        <v>111</v>
      </c>
      <c r="C117" s="237"/>
      <c r="D117" s="237"/>
      <c r="E117" s="237"/>
      <c r="F117" s="17">
        <f>F96</f>
        <v>109.11</v>
      </c>
    </row>
    <row r="118" spans="1:8">
      <c r="A118" s="3" t="s">
        <v>97</v>
      </c>
      <c r="B118" s="237" t="s">
        <v>112</v>
      </c>
      <c r="C118" s="237"/>
      <c r="D118" s="237"/>
      <c r="E118" s="237"/>
      <c r="F118" s="17">
        <f>F109</f>
        <v>259.52</v>
      </c>
    </row>
    <row r="119" spans="1:8">
      <c r="A119" s="3" t="s">
        <v>113</v>
      </c>
      <c r="B119" s="237" t="s">
        <v>55</v>
      </c>
      <c r="C119" s="237"/>
      <c r="D119" s="237"/>
      <c r="E119" s="237"/>
      <c r="F119" s="17"/>
    </row>
    <row r="120" spans="1:8">
      <c r="A120" s="238" t="s">
        <v>77</v>
      </c>
      <c r="B120" s="238"/>
      <c r="C120" s="238"/>
      <c r="D120" s="238"/>
      <c r="E120" s="238"/>
      <c r="F120" s="15">
        <f>SUM(F114:F119)</f>
        <v>1017.93</v>
      </c>
    </row>
    <row r="122" spans="1:8">
      <c r="A122" s="239" t="s">
        <v>114</v>
      </c>
      <c r="B122" s="239"/>
      <c r="C122" s="239"/>
      <c r="D122" s="239"/>
      <c r="E122" s="239"/>
      <c r="F122" s="239"/>
      <c r="G122" s="48"/>
    </row>
    <row r="124" spans="1:8">
      <c r="A124" s="5">
        <v>5</v>
      </c>
      <c r="B124" s="238" t="s">
        <v>115</v>
      </c>
      <c r="C124" s="238"/>
      <c r="D124" s="238"/>
      <c r="E124" s="5" t="s">
        <v>32</v>
      </c>
      <c r="F124" s="15" t="s">
        <v>33</v>
      </c>
    </row>
    <row r="125" spans="1:8">
      <c r="A125" s="34" t="s">
        <v>5</v>
      </c>
      <c r="B125" s="240" t="s">
        <v>116</v>
      </c>
      <c r="C125" s="240"/>
      <c r="D125" s="240"/>
      <c r="E125" s="46">
        <v>0.03</v>
      </c>
      <c r="F125" s="35" t="e">
        <f>E125*($G$36+$F$48+$F$57+$F$120)</f>
        <v>#REF!</v>
      </c>
    </row>
    <row r="126" spans="1:8">
      <c r="A126" s="34" t="s">
        <v>7</v>
      </c>
      <c r="B126" s="234" t="s">
        <v>117</v>
      </c>
      <c r="C126" s="235"/>
      <c r="D126" s="235"/>
      <c r="E126" s="49">
        <f>E127+E128+E129</f>
        <v>0.14249999999999999</v>
      </c>
      <c r="F126" s="40" t="e">
        <f>SUM(F127:F129)</f>
        <v>#REF!</v>
      </c>
      <c r="G126" s="50"/>
      <c r="H126" s="50"/>
    </row>
    <row r="127" spans="1:8">
      <c r="A127" s="34" t="s">
        <v>118</v>
      </c>
      <c r="B127" s="228" t="s">
        <v>119</v>
      </c>
      <c r="C127" s="229"/>
      <c r="D127" s="230"/>
      <c r="E127" s="36">
        <v>7.5999999999999998E-2</v>
      </c>
      <c r="F127" s="35" t="e">
        <f>E127*(G36+F48+F57+F120+F125+F131)/(1-E126)</f>
        <v>#REF!</v>
      </c>
      <c r="G127" s="50"/>
    </row>
    <row r="128" spans="1:8">
      <c r="A128" s="34" t="s">
        <v>120</v>
      </c>
      <c r="B128" s="228" t="s">
        <v>121</v>
      </c>
      <c r="C128" s="229"/>
      <c r="D128" s="230"/>
      <c r="E128" s="36">
        <v>1.6500000000000001E-2</v>
      </c>
      <c r="F128" s="35" t="e">
        <f>E128*(G36+F48+F57+F120+F125+F131)/(1-E126)</f>
        <v>#REF!</v>
      </c>
      <c r="G128" s="50"/>
    </row>
    <row r="129" spans="1:8">
      <c r="A129" s="34" t="s">
        <v>122</v>
      </c>
      <c r="B129" s="231" t="s">
        <v>123</v>
      </c>
      <c r="C129" s="232"/>
      <c r="D129" s="233"/>
      <c r="E129" s="36">
        <v>0.05</v>
      </c>
      <c r="F129" s="35" t="e">
        <f>E129*(G36+F48+F57+F120+F125+F131)/(1-E126)</f>
        <v>#REF!</v>
      </c>
      <c r="G129" s="50"/>
    </row>
    <row r="130" spans="1:8">
      <c r="A130" s="34" t="s">
        <v>124</v>
      </c>
      <c r="B130" s="228" t="s">
        <v>125</v>
      </c>
      <c r="C130" s="229"/>
      <c r="D130" s="230"/>
      <c r="E130" s="51"/>
      <c r="F130" s="40"/>
    </row>
    <row r="131" spans="1:8">
      <c r="A131" s="34" t="s">
        <v>10</v>
      </c>
      <c r="B131" s="228" t="s">
        <v>126</v>
      </c>
      <c r="C131" s="229"/>
      <c r="D131" s="230"/>
      <c r="E131" s="46">
        <v>7.0000000000000007E-2</v>
      </c>
      <c r="F131" s="35" t="e">
        <f>E131*($G$36+$F$48+$F$57+$F$120+F125)</f>
        <v>#REF!</v>
      </c>
    </row>
    <row r="132" spans="1:8">
      <c r="A132" s="210" t="s">
        <v>77</v>
      </c>
      <c r="B132" s="211"/>
      <c r="C132" s="211"/>
      <c r="D132" s="211"/>
      <c r="E132" s="212"/>
      <c r="F132" s="40" t="e">
        <f>F125+F126+F131</f>
        <v>#REF!</v>
      </c>
      <c r="G132" s="52"/>
    </row>
    <row r="135" spans="1:8" ht="32.25" customHeight="1">
      <c r="A135" s="234" t="s">
        <v>263</v>
      </c>
      <c r="B135" s="235"/>
      <c r="C135" s="235"/>
      <c r="D135" s="235"/>
      <c r="E135" s="236"/>
      <c r="F135" s="35" t="s">
        <v>33</v>
      </c>
      <c r="G135" s="52"/>
    </row>
    <row r="136" spans="1:8">
      <c r="A136" s="34" t="s">
        <v>5</v>
      </c>
      <c r="B136" s="209" t="s">
        <v>128</v>
      </c>
      <c r="C136" s="209"/>
      <c r="D136" s="209"/>
      <c r="E136" s="209"/>
      <c r="F136" s="35">
        <f>G36</f>
        <v>1346.48</v>
      </c>
    </row>
    <row r="137" spans="1:8">
      <c r="A137" s="34" t="s">
        <v>7</v>
      </c>
      <c r="B137" s="209" t="s">
        <v>129</v>
      </c>
      <c r="C137" s="209"/>
      <c r="D137" s="209"/>
      <c r="E137" s="209"/>
      <c r="F137" s="35">
        <f>F48</f>
        <v>666.86</v>
      </c>
    </row>
    <row r="138" spans="1:8">
      <c r="A138" s="34" t="s">
        <v>10</v>
      </c>
      <c r="B138" s="209" t="s">
        <v>130</v>
      </c>
      <c r="C138" s="209"/>
      <c r="D138" s="209"/>
      <c r="E138" s="209"/>
      <c r="F138" s="35" t="e">
        <f>F57</f>
        <v>#REF!</v>
      </c>
    </row>
    <row r="139" spans="1:8">
      <c r="A139" s="34" t="s">
        <v>13</v>
      </c>
      <c r="B139" s="209" t="s">
        <v>131</v>
      </c>
      <c r="C139" s="209"/>
      <c r="D139" s="209"/>
      <c r="E139" s="209"/>
      <c r="F139" s="35">
        <f>F120</f>
        <v>1017.93</v>
      </c>
      <c r="G139" s="52"/>
    </row>
    <row r="140" spans="1:8" ht="16.5" customHeight="1">
      <c r="A140" s="210" t="s">
        <v>81</v>
      </c>
      <c r="B140" s="211"/>
      <c r="C140" s="211"/>
      <c r="D140" s="211"/>
      <c r="E140" s="212"/>
      <c r="F140" s="40" t="e">
        <f>SUM(F136:F139)</f>
        <v>#REF!</v>
      </c>
      <c r="G140" s="52"/>
    </row>
    <row r="141" spans="1:8">
      <c r="A141" s="34" t="s">
        <v>38</v>
      </c>
      <c r="B141" s="209" t="s">
        <v>132</v>
      </c>
      <c r="C141" s="209"/>
      <c r="D141" s="209"/>
      <c r="E141" s="209"/>
      <c r="F141" s="35" t="e">
        <f>F132</f>
        <v>#REF!</v>
      </c>
      <c r="H141" s="52"/>
    </row>
    <row r="142" spans="1:8">
      <c r="A142" s="213" t="s">
        <v>77</v>
      </c>
      <c r="B142" s="213"/>
      <c r="C142" s="213"/>
      <c r="D142" s="213"/>
      <c r="E142" s="213"/>
      <c r="F142" s="53" t="e">
        <f>SUM(F140:F141)</f>
        <v>#REF!</v>
      </c>
      <c r="G142" s="52" t="e">
        <f>(F140+F131+F125)/(1-E126)</f>
        <v>#REF!</v>
      </c>
      <c r="H142" s="52"/>
    </row>
    <row r="143" spans="1:8">
      <c r="D143" s="214" t="s">
        <v>133</v>
      </c>
      <c r="E143" s="214"/>
      <c r="F143" s="54" t="e">
        <f>F142/G36</f>
        <v>#REF!</v>
      </c>
    </row>
    <row r="145" spans="1:8" ht="25.5" customHeight="1">
      <c r="A145" s="379" t="s">
        <v>134</v>
      </c>
      <c r="B145" s="379"/>
      <c r="C145" s="379"/>
      <c r="D145" s="379"/>
      <c r="E145" s="379"/>
      <c r="F145" s="379"/>
    </row>
    <row r="146" spans="1:8">
      <c r="A146" s="55"/>
      <c r="B146" s="55"/>
      <c r="C146" s="55"/>
      <c r="D146" s="55"/>
      <c r="E146" s="55"/>
      <c r="F146" s="55"/>
    </row>
    <row r="147" spans="1:8">
      <c r="A147" s="56" t="s">
        <v>135</v>
      </c>
      <c r="B147" s="57"/>
      <c r="C147" s="58"/>
      <c r="D147" s="59" t="s">
        <v>136</v>
      </c>
      <c r="E147" s="57"/>
      <c r="F147" s="60"/>
      <c r="G147" s="61"/>
      <c r="H147" s="61"/>
    </row>
    <row r="148" spans="1:8">
      <c r="A148" s="216" t="s">
        <v>137</v>
      </c>
      <c r="B148" s="217"/>
      <c r="C148" s="218"/>
      <c r="D148" s="219">
        <v>8.3299999999999999E-2</v>
      </c>
      <c r="E148" s="220"/>
      <c r="F148" s="221"/>
    </row>
    <row r="149" spans="1:8">
      <c r="A149" s="222" t="s">
        <v>138</v>
      </c>
      <c r="B149" s="223"/>
      <c r="C149" s="224"/>
      <c r="D149" s="225">
        <v>0.121</v>
      </c>
      <c r="E149" s="226"/>
      <c r="F149" s="227"/>
    </row>
    <row r="150" spans="1:8" ht="29.25" customHeight="1">
      <c r="A150" s="189" t="s">
        <v>139</v>
      </c>
      <c r="B150" s="190"/>
      <c r="C150" s="191"/>
      <c r="D150" s="192">
        <v>0.05</v>
      </c>
      <c r="E150" s="193"/>
      <c r="F150" s="194"/>
    </row>
    <row r="151" spans="1:8">
      <c r="A151" s="195" t="s">
        <v>81</v>
      </c>
      <c r="B151" s="196"/>
      <c r="C151" s="197"/>
      <c r="D151" s="198">
        <v>0.25430000000000003</v>
      </c>
      <c r="E151" s="199"/>
      <c r="F151" s="200"/>
    </row>
    <row r="152" spans="1:8" ht="28.5" customHeight="1">
      <c r="A152" s="201" t="s">
        <v>140</v>
      </c>
      <c r="B152" s="202"/>
      <c r="C152" s="203"/>
      <c r="D152" s="62">
        <v>7.39</v>
      </c>
      <c r="E152" s="63">
        <v>7.6</v>
      </c>
      <c r="F152" s="64">
        <v>7.8200000000000006E-2</v>
      </c>
    </row>
    <row r="153" spans="1:8">
      <c r="A153" s="204" t="s">
        <v>141</v>
      </c>
      <c r="B153" s="205"/>
      <c r="C153" s="206"/>
      <c r="D153" s="65">
        <v>32.82</v>
      </c>
      <c r="E153" s="65">
        <v>33.03</v>
      </c>
      <c r="F153" s="66">
        <v>0.33250000000000002</v>
      </c>
    </row>
    <row r="154" spans="1:8" ht="32.25" customHeight="1">
      <c r="A154" s="207" t="s">
        <v>142</v>
      </c>
      <c r="B154" s="207"/>
      <c r="C154" s="207"/>
      <c r="D154" s="207"/>
      <c r="E154" s="207"/>
      <c r="F154" s="207"/>
    </row>
  </sheetData>
  <mergeCells count="137">
    <mergeCell ref="A1:G1"/>
    <mergeCell ref="C3:G3"/>
    <mergeCell ref="C4:G4"/>
    <mergeCell ref="C5:G5"/>
    <mergeCell ref="A7:G7"/>
    <mergeCell ref="B8:F8"/>
    <mergeCell ref="B9:F9"/>
    <mergeCell ref="B10:F10"/>
    <mergeCell ref="B11:F11"/>
    <mergeCell ref="A13:G13"/>
    <mergeCell ref="A14:C14"/>
    <mergeCell ref="D14:E14"/>
    <mergeCell ref="F14:G14"/>
    <mergeCell ref="A15:C15"/>
    <mergeCell ref="D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A122:F122"/>
    <mergeCell ref="B124:D124"/>
    <mergeCell ref="B125:D125"/>
    <mergeCell ref="B104:D104"/>
    <mergeCell ref="B105:D105"/>
    <mergeCell ref="B106:D106"/>
    <mergeCell ref="A107:D107"/>
    <mergeCell ref="B108:D108"/>
    <mergeCell ref="A109:D109"/>
    <mergeCell ref="A111:F111"/>
    <mergeCell ref="B113:E113"/>
    <mergeCell ref="B114:E114"/>
    <mergeCell ref="A154:F154"/>
    <mergeCell ref="B137:E137"/>
    <mergeCell ref="B138:E138"/>
    <mergeCell ref="B139:E139"/>
    <mergeCell ref="A140:E140"/>
    <mergeCell ref="B141:E141"/>
    <mergeCell ref="A142:E142"/>
    <mergeCell ref="D143:E143"/>
    <mergeCell ref="A145:F145"/>
    <mergeCell ref="A148:C148"/>
    <mergeCell ref="D148:F148"/>
    <mergeCell ref="G64:G71"/>
    <mergeCell ref="A149:C149"/>
    <mergeCell ref="D149:F149"/>
    <mergeCell ref="A150:C150"/>
    <mergeCell ref="D150:F150"/>
    <mergeCell ref="A151:C151"/>
    <mergeCell ref="D151:F151"/>
    <mergeCell ref="A152:C152"/>
    <mergeCell ref="A153:C153"/>
    <mergeCell ref="B126:D126"/>
    <mergeCell ref="B127:D127"/>
    <mergeCell ref="B128:D128"/>
    <mergeCell ref="B129:D129"/>
    <mergeCell ref="B130:D130"/>
    <mergeCell ref="B131:D131"/>
    <mergeCell ref="A132:E132"/>
    <mergeCell ref="A135:E135"/>
    <mergeCell ref="B136:E136"/>
    <mergeCell ref="B115:E115"/>
    <mergeCell ref="B116:E116"/>
    <mergeCell ref="B117:E117"/>
    <mergeCell ref="B118:E118"/>
    <mergeCell ref="B119:E119"/>
    <mergeCell ref="A120:E120"/>
  </mergeCells>
  <pageMargins left="0.51180555555555596" right="0.51180555555555596" top="0.78680555555555598" bottom="0.78680555555555598" header="0.31388888888888899" footer="0.31388888888888899"/>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4</vt:i4>
      </vt:variant>
    </vt:vector>
  </HeadingPairs>
  <TitlesOfParts>
    <vt:vector size="11" baseType="lpstr">
      <vt:lpstr>Carregador de material</vt:lpstr>
      <vt:lpstr>ORIENTAÇÕES</vt:lpstr>
      <vt:lpstr>Planilha Motorista</vt:lpstr>
      <vt:lpstr>Uniformes - Motorista</vt:lpstr>
      <vt:lpstr>Equipamentos - Motorista</vt:lpstr>
      <vt:lpstr>Servente de limpeza</vt:lpstr>
      <vt:lpstr>Jauzeiro</vt:lpstr>
      <vt:lpstr>'Carregador de material'!Area_de_impressao</vt:lpstr>
      <vt:lpstr>ORIENTAÇÕES!Area_de_impressao</vt:lpstr>
      <vt:lpstr>'Planilha Motorista'!Area_de_impressao</vt:lpstr>
      <vt:lpstr>'Servente de limpeza'!Area_de_impressao</vt:lpstr>
    </vt:vector>
  </TitlesOfParts>
  <Company>Part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Alzeir</dc:creator>
  <cp:lastModifiedBy>Silva</cp:lastModifiedBy>
  <cp:lastPrinted>2021-03-16T13:02:00Z</cp:lastPrinted>
  <dcterms:created xsi:type="dcterms:W3CDTF">2010-12-08T20:31:00Z</dcterms:created>
  <dcterms:modified xsi:type="dcterms:W3CDTF">2021-06-22T19:05:41Z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1046-10.2.0.6080</vt:lpwstr>
  </property>
</Properties>
</file>