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202021_APOIO ADMINISTRATIVO\"/>
    </mc:Choice>
  </mc:AlternateContent>
  <xr:revisionPtr revIDLastSave="0" documentId="13_ncr:1_{21A185BF-D80C-47B6-AF64-EBF44F9044B2}" xr6:coauthVersionLast="40" xr6:coauthVersionMax="40" xr10:uidLastSave="{00000000-0000-0000-0000-000000000000}"/>
  <bookViews>
    <workbookView xWindow="0" yWindow="0" windowWidth="28695" windowHeight="13050" tabRatio="805" firstSheet="8" activeTab="8" xr2:uid="{00000000-000D-0000-FFFF-FFFF00000000}"/>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Cozinheiro" sheetId="80" r:id="rId11"/>
    <sheet name="Uniformes - Cozinheiro" sheetId="81" r:id="rId12"/>
    <sheet name="Equipamentos - Cozinheiro" sheetId="82" r:id="rId13"/>
    <sheet name="Planilha Aux. Cozinha" sheetId="83" r:id="rId14"/>
    <sheet name="Uniformes - Aux. Cozinha" sheetId="84" r:id="rId15"/>
    <sheet name="Equipamentos - Aux. Cozinha" sheetId="85" r:id="rId16"/>
    <sheet name="Planilha Aux. Serv. Oper." sheetId="86" r:id="rId17"/>
    <sheet name="Uniformes - Aux. Serv. Oper." sheetId="87" r:id="rId18"/>
    <sheet name="Equipamentos - Aux. Serv. Oper." sheetId="88" r:id="rId19"/>
    <sheet name="Planilha Eletricista" sheetId="89" r:id="rId20"/>
    <sheet name="Uniformes - Eletricista" sheetId="90" r:id="rId21"/>
    <sheet name="Equipamentos - Eletricista" sheetId="91" r:id="rId22"/>
    <sheet name="Planilha Aux. Eletricista" sheetId="92" r:id="rId23"/>
    <sheet name="Uniformes - Aux. Eletricista" sheetId="93" r:id="rId24"/>
    <sheet name="Equipamentos - Aux. Eletricista" sheetId="94" r:id="rId25"/>
    <sheet name="Planilha Pedreiro" sheetId="95" r:id="rId26"/>
    <sheet name="Uniformes - Pedreiro" sheetId="96" r:id="rId27"/>
    <sheet name="Equipamentos - Pedreiro" sheetId="97" r:id="rId28"/>
    <sheet name="Planilha Aux. Pedreiro" sheetId="98" r:id="rId29"/>
    <sheet name="Uniformes - Aux. Pedreiro" sheetId="99" r:id="rId30"/>
    <sheet name="Equipamentos - Aux. Pedreiro" sheetId="100" r:id="rId31"/>
    <sheet name="Planilha Aux. Manut. Pre." sheetId="101" r:id="rId32"/>
    <sheet name="Uniformes - Aux. Manut. Pre." sheetId="102" r:id="rId33"/>
    <sheet name="Equipamentos - Aux. Manut. Pre." sheetId="103" r:id="rId34"/>
    <sheet name="Planilha Pintor" sheetId="104" r:id="rId35"/>
    <sheet name="Uniformes - Pintor" sheetId="105" r:id="rId36"/>
    <sheet name="Equipamentos - Pintor" sheetId="106" r:id="rId37"/>
    <sheet name="Planilha Bomb. Hidrául." sheetId="107" r:id="rId38"/>
    <sheet name="Uniformes - Bomb. Hidrául." sheetId="108" r:id="rId39"/>
    <sheet name="Equipamentos - Bomb. Hidrául." sheetId="109" r:id="rId40"/>
    <sheet name="Planilha Carpinteiro" sheetId="110" r:id="rId41"/>
    <sheet name="Uniformes - Carpinteiro" sheetId="111" r:id="rId42"/>
    <sheet name="Equipamentos - Carpinteiro" sheetId="112" r:id="rId43"/>
    <sheet name="Planilha Contínuo" sheetId="113" r:id="rId44"/>
    <sheet name="Uniformes - Contínuo" sheetId="114" r:id="rId45"/>
    <sheet name="Planilha Motorista" sheetId="115" r:id="rId46"/>
    <sheet name="Uniformes - Motorista" sheetId="116" r:id="rId47"/>
    <sheet name="Equipamentos - Motorista" sheetId="117" r:id="rId48"/>
    <sheet name="Planilha Operador M. Copiad." sheetId="118" r:id="rId49"/>
    <sheet name="Uniformes - Operador M. Copiad." sheetId="119" r:id="rId50"/>
    <sheet name="Planilha Trab. Agropecuário" sheetId="120" r:id="rId51"/>
    <sheet name="Uniformes - Trab. Agropecuário" sheetId="121" r:id="rId52"/>
    <sheet name="Equipamentos - Trab. Agropec." sheetId="122" r:id="rId53"/>
    <sheet name="Planilha Tratorista" sheetId="123" r:id="rId54"/>
    <sheet name="Uniformes - Tratorista" sheetId="124" r:id="rId55"/>
    <sheet name="Equipamentos - Tratorista" sheetId="125" r:id="rId56"/>
    <sheet name="Planilha Vaqueiro" sheetId="126" r:id="rId57"/>
    <sheet name="Uniformes - Vaqueiro" sheetId="127" r:id="rId58"/>
    <sheet name="Equipamentos - Vaqueiro" sheetId="128" r:id="rId59"/>
    <sheet name="Servente de limpeza" sheetId="36" state="hidden" r:id="rId60"/>
    <sheet name="Jauzeiro" sheetId="38" state="hidden" r:id="rId61"/>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Cozinha'!$A$1:$G$112</definedName>
    <definedName name="_xlnm.Print_Area" localSheetId="22">'Planilha Aux. Eletricista'!$A$1:$G$112</definedName>
    <definedName name="_xlnm.Print_Area" localSheetId="31">'Planilha Aux. Manut. Pre.'!$A$1:$G$112</definedName>
    <definedName name="_xlnm.Print_Area" localSheetId="28">'Planilha Aux. Pedreiro'!$A$1:$G$112</definedName>
    <definedName name="_xlnm.Print_Area" localSheetId="16">'Planilha Aux. Serv. Oper.'!$A$1:$G$112</definedName>
    <definedName name="_xlnm.Print_Area" localSheetId="37">'Planilha Bomb. Hidrául.'!$A$1:$G$112</definedName>
    <definedName name="_xlnm.Print_Area" localSheetId="40">'Planilha Carpinteiro'!$A$1:$G$112</definedName>
    <definedName name="_xlnm.Print_Area" localSheetId="43">'Planilha Contínuo'!$A$1:$G$112</definedName>
    <definedName name="_xlnm.Print_Area" localSheetId="10">'Planilha Cozinheiro'!$A$1:$G$112</definedName>
    <definedName name="_xlnm.Print_Area" localSheetId="19">'Planilha Eletricista'!$A$1:$G$113</definedName>
    <definedName name="_xlnm.Print_Area" localSheetId="8">'Planilha Inspetor Alunos'!$B$1:$G$114</definedName>
    <definedName name="_xlnm.Print_Area" localSheetId="45">'Planilha Motorista'!$A$1:$G$112</definedName>
    <definedName name="_xlnm.Print_Area" localSheetId="48">'Planilha Operador M. Copiad.'!$A$1:$G$112</definedName>
    <definedName name="_xlnm.Print_Area" localSheetId="25">'Planilha Pedreiro'!$A$1:$G$112</definedName>
    <definedName name="_xlnm.Print_Area" localSheetId="34">'Planilha Pintor'!$A$1:$G$113</definedName>
    <definedName name="_xlnm.Print_Area" localSheetId="50">'Planilha Trab. Agropecuário'!$A$1:$G$112</definedName>
    <definedName name="_xlnm.Print_Area" localSheetId="53">'Planilha Tratorista'!$A$1:$G$112</definedName>
    <definedName name="_xlnm.Print_Area" localSheetId="56">'Planilha Vaqueiro'!$A$1:$G$113</definedName>
    <definedName name="_xlnm.Print_Area" localSheetId="59">'Servente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91029" fullPrecision="0"/>
</workbook>
</file>

<file path=xl/calcChain.xml><?xml version="1.0" encoding="utf-8"?>
<calcChain xmlns="http://schemas.openxmlformats.org/spreadsheetml/2006/main">
  <c r="F47" i="126" l="1"/>
  <c r="F46" i="126"/>
  <c r="F46" i="123"/>
  <c r="F45" i="123"/>
  <c r="F46" i="120"/>
  <c r="F45" i="120"/>
  <c r="F46" i="118"/>
  <c r="F45" i="118"/>
  <c r="F46" i="115"/>
  <c r="F45" i="115"/>
  <c r="F46" i="113"/>
  <c r="F45" i="113"/>
  <c r="F46" i="110"/>
  <c r="F45" i="110"/>
  <c r="F46" i="107"/>
  <c r="F45" i="107"/>
  <c r="F47" i="104"/>
  <c r="F46" i="104"/>
  <c r="F46" i="101"/>
  <c r="F45" i="101"/>
  <c r="F46" i="98"/>
  <c r="F45" i="98"/>
  <c r="F46" i="95"/>
  <c r="F45" i="95"/>
  <c r="F46" i="92"/>
  <c r="F45" i="92"/>
  <c r="F47" i="89"/>
  <c r="F46" i="89"/>
  <c r="F46" i="86"/>
  <c r="F45" i="86"/>
  <c r="F46" i="83"/>
  <c r="F45" i="83"/>
  <c r="F46" i="80"/>
  <c r="F45" i="80"/>
  <c r="F47" i="78"/>
  <c r="F46" i="78"/>
  <c r="F46" i="75"/>
  <c r="F45" i="75"/>
  <c r="F46" i="71"/>
  <c r="F45" i="71"/>
  <c r="E126" i="38" l="1"/>
  <c r="E107" i="38"/>
  <c r="E108" i="38" s="1"/>
  <c r="E79" i="38"/>
  <c r="E80" i="38" s="1"/>
  <c r="E78" i="38"/>
  <c r="E72" i="38"/>
  <c r="E94" i="38" s="1"/>
  <c r="E96" i="38" s="1"/>
  <c r="F57" i="38"/>
  <c r="F138" i="38" s="1"/>
  <c r="F53" i="38"/>
  <c r="F42" i="38"/>
  <c r="F41" i="38"/>
  <c r="F48" i="38" s="1"/>
  <c r="F137" i="38" s="1"/>
  <c r="G35" i="38"/>
  <c r="G29" i="38"/>
  <c r="G36" i="38" s="1"/>
  <c r="E126" i="36"/>
  <c r="E107" i="36"/>
  <c r="E84" i="36"/>
  <c r="E85" i="36" s="1"/>
  <c r="E78" i="36"/>
  <c r="E80" i="36" s="1"/>
  <c r="E72" i="36"/>
  <c r="E94" i="36" s="1"/>
  <c r="E96" i="36" s="1"/>
  <c r="F53" i="36"/>
  <c r="F57" i="36" s="1"/>
  <c r="F138" i="36" s="1"/>
  <c r="F42" i="36"/>
  <c r="G35" i="36"/>
  <c r="G29" i="36"/>
  <c r="F10" i="128"/>
  <c r="F9" i="128"/>
  <c r="F8" i="128"/>
  <c r="F7" i="128"/>
  <c r="F6" i="128"/>
  <c r="F5" i="128"/>
  <c r="F4" i="128"/>
  <c r="F3" i="128"/>
  <c r="F2" i="128"/>
  <c r="F4" i="127"/>
  <c r="F3" i="127"/>
  <c r="F2" i="127"/>
  <c r="C102" i="126"/>
  <c r="E102" i="126" s="1"/>
  <c r="E101" i="126"/>
  <c r="E76" i="126"/>
  <c r="E66" i="126"/>
  <c r="E54" i="126"/>
  <c r="E43" i="126"/>
  <c r="E32" i="126"/>
  <c r="E53" i="126" s="1"/>
  <c r="F25" i="126"/>
  <c r="F12" i="125"/>
  <c r="F11" i="125"/>
  <c r="F10" i="125"/>
  <c r="F9" i="125"/>
  <c r="F8" i="125"/>
  <c r="F7" i="125"/>
  <c r="F6" i="125"/>
  <c r="F5" i="125"/>
  <c r="F4" i="125"/>
  <c r="F3" i="125"/>
  <c r="F2" i="125"/>
  <c r="F13" i="125" s="1"/>
  <c r="F14" i="125" s="1"/>
  <c r="F84" i="123" s="1"/>
  <c r="F3" i="124"/>
  <c r="F2" i="124"/>
  <c r="C101" i="123"/>
  <c r="E101" i="123" s="1"/>
  <c r="E100" i="123"/>
  <c r="E75" i="123"/>
  <c r="E65" i="123"/>
  <c r="E53" i="123"/>
  <c r="E42" i="123"/>
  <c r="E31" i="123"/>
  <c r="E52" i="123" s="1"/>
  <c r="F25" i="123"/>
  <c r="F10" i="122"/>
  <c r="F9" i="122"/>
  <c r="F8" i="122"/>
  <c r="F7" i="122"/>
  <c r="F6" i="122"/>
  <c r="F5" i="122"/>
  <c r="F4" i="122"/>
  <c r="F3" i="122"/>
  <c r="F2" i="122"/>
  <c r="F4" i="121"/>
  <c r="F3" i="121"/>
  <c r="F2" i="121"/>
  <c r="C101" i="120"/>
  <c r="E101" i="120" s="1"/>
  <c r="E100" i="120"/>
  <c r="E75" i="120"/>
  <c r="E65" i="120"/>
  <c r="E53" i="120"/>
  <c r="E42" i="120"/>
  <c r="E31" i="120"/>
  <c r="E52" i="120" s="1"/>
  <c r="F25" i="120"/>
  <c r="F26" i="120" s="1"/>
  <c r="F4" i="119"/>
  <c r="F5" i="119" s="1"/>
  <c r="F6" i="119" s="1"/>
  <c r="F83" i="118" s="1"/>
  <c r="F86" i="118" s="1"/>
  <c r="F108" i="118" s="1"/>
  <c r="F3" i="119"/>
  <c r="F2" i="119"/>
  <c r="C101" i="118"/>
  <c r="E101" i="118" s="1"/>
  <c r="E100" i="118"/>
  <c r="E75" i="118"/>
  <c r="E65" i="118"/>
  <c r="E52" i="118"/>
  <c r="E42" i="118"/>
  <c r="E53" i="118" s="1"/>
  <c r="E31" i="118"/>
  <c r="F25" i="118"/>
  <c r="F2" i="117"/>
  <c r="F3" i="117" s="1"/>
  <c r="F4" i="117" s="1"/>
  <c r="F84" i="115" s="1"/>
  <c r="F4" i="116"/>
  <c r="F3" i="116"/>
  <c r="F2" i="116"/>
  <c r="F5" i="116" s="1"/>
  <c r="F6" i="116" s="1"/>
  <c r="F83" i="115" s="1"/>
  <c r="C101" i="115"/>
  <c r="E101" i="115" s="1"/>
  <c r="E100" i="115"/>
  <c r="E75" i="115"/>
  <c r="E65" i="115"/>
  <c r="E42" i="115"/>
  <c r="E53" i="115" s="1"/>
  <c r="E31" i="115"/>
  <c r="E52" i="115" s="1"/>
  <c r="F25" i="115"/>
  <c r="F26" i="115" s="1"/>
  <c r="F4" i="114"/>
  <c r="F3" i="114"/>
  <c r="F2" i="114"/>
  <c r="C101" i="113"/>
  <c r="E101" i="113" s="1"/>
  <c r="E100" i="113"/>
  <c r="E75" i="113"/>
  <c r="E65" i="113"/>
  <c r="E52" i="113"/>
  <c r="E42" i="113"/>
  <c r="E53" i="113" s="1"/>
  <c r="E31" i="113"/>
  <c r="F25" i="113"/>
  <c r="F8" i="112"/>
  <c r="F7" i="112"/>
  <c r="F6" i="112"/>
  <c r="F5" i="112"/>
  <c r="F4" i="112"/>
  <c r="F3" i="112"/>
  <c r="F2" i="112"/>
  <c r="F3" i="111"/>
  <c r="F2" i="111"/>
  <c r="F4" i="111" s="1"/>
  <c r="F5" i="111" s="1"/>
  <c r="F83" i="110" s="1"/>
  <c r="C101" i="110"/>
  <c r="E101" i="110" s="1"/>
  <c r="E100" i="110"/>
  <c r="E75" i="110"/>
  <c r="E65" i="110"/>
  <c r="E42" i="110"/>
  <c r="E53" i="110" s="1"/>
  <c r="E31" i="110"/>
  <c r="E52" i="110" s="1"/>
  <c r="F25" i="110"/>
  <c r="F26" i="110" s="1"/>
  <c r="F61" i="110" s="1"/>
  <c r="F7" i="109"/>
  <c r="F6" i="109"/>
  <c r="F5" i="109"/>
  <c r="F4" i="109"/>
  <c r="F3" i="109"/>
  <c r="F2" i="109"/>
  <c r="F8" i="109" s="1"/>
  <c r="F9" i="109" s="1"/>
  <c r="F84" i="107" s="1"/>
  <c r="F3" i="108"/>
  <c r="F2" i="108"/>
  <c r="F4" i="108" s="1"/>
  <c r="F5" i="108" s="1"/>
  <c r="F83" i="107" s="1"/>
  <c r="C101" i="107"/>
  <c r="E101" i="107" s="1"/>
  <c r="E100" i="107"/>
  <c r="E75" i="107"/>
  <c r="E65" i="107"/>
  <c r="E42" i="107"/>
  <c r="E53" i="107" s="1"/>
  <c r="E31" i="107"/>
  <c r="E52" i="107" s="1"/>
  <c r="F25" i="107"/>
  <c r="F6" i="106"/>
  <c r="F5" i="106"/>
  <c r="F4" i="106"/>
  <c r="F3" i="106"/>
  <c r="F2" i="106"/>
  <c r="F3" i="105"/>
  <c r="F2" i="105"/>
  <c r="F4" i="105" s="1"/>
  <c r="F5" i="105" s="1"/>
  <c r="F84" i="104" s="1"/>
  <c r="E102" i="104"/>
  <c r="C102" i="104"/>
  <c r="E101" i="104"/>
  <c r="E76" i="104"/>
  <c r="E66" i="104"/>
  <c r="E43" i="104"/>
  <c r="E54" i="104" s="1"/>
  <c r="E32" i="104"/>
  <c r="E53" i="104" s="1"/>
  <c r="F25" i="104"/>
  <c r="F6" i="103"/>
  <c r="F5" i="103"/>
  <c r="F4" i="103"/>
  <c r="F3" i="103"/>
  <c r="F2" i="103"/>
  <c r="F7" i="103" s="1"/>
  <c r="F8" i="103" s="1"/>
  <c r="F84" i="101" s="1"/>
  <c r="F3" i="102"/>
  <c r="F2" i="102"/>
  <c r="C101" i="101"/>
  <c r="E101" i="101" s="1"/>
  <c r="E100" i="101"/>
  <c r="E75" i="101"/>
  <c r="E65" i="101"/>
  <c r="E42" i="101"/>
  <c r="E53" i="101" s="1"/>
  <c r="E31" i="101"/>
  <c r="E52" i="101" s="1"/>
  <c r="F25" i="101"/>
  <c r="F7" i="100"/>
  <c r="F6" i="100"/>
  <c r="F5" i="100"/>
  <c r="F4" i="100"/>
  <c r="F3" i="100"/>
  <c r="F2" i="100"/>
  <c r="F3" i="99"/>
  <c r="F2" i="99"/>
  <c r="F4" i="99" s="1"/>
  <c r="F5" i="99" s="1"/>
  <c r="F83" i="98" s="1"/>
  <c r="C101" i="98"/>
  <c r="E101" i="98" s="1"/>
  <c r="E100" i="98"/>
  <c r="E75" i="98"/>
  <c r="E65" i="98"/>
  <c r="E52" i="98"/>
  <c r="E42" i="98"/>
  <c r="E53" i="98" s="1"/>
  <c r="E31" i="98"/>
  <c r="F25" i="98"/>
  <c r="F7" i="97"/>
  <c r="F6" i="97"/>
  <c r="F5" i="97"/>
  <c r="F4" i="97"/>
  <c r="F3" i="97"/>
  <c r="F2" i="97"/>
  <c r="F3" i="96"/>
  <c r="F4" i="96" s="1"/>
  <c r="F5" i="96" s="1"/>
  <c r="F83" i="95" s="1"/>
  <c r="F2" i="96"/>
  <c r="C101" i="95"/>
  <c r="E101" i="95" s="1"/>
  <c r="E100" i="95"/>
  <c r="E75" i="95"/>
  <c r="E65" i="95"/>
  <c r="F49" i="95"/>
  <c r="F54" i="95" s="1"/>
  <c r="E42" i="95"/>
  <c r="E53" i="95" s="1"/>
  <c r="E31" i="95"/>
  <c r="E52" i="95" s="1"/>
  <c r="F25" i="95"/>
  <c r="F26" i="95" s="1"/>
  <c r="F12" i="94"/>
  <c r="F11" i="94"/>
  <c r="F10" i="94"/>
  <c r="F9" i="94"/>
  <c r="F8" i="94"/>
  <c r="F7" i="94"/>
  <c r="F6" i="94"/>
  <c r="F5" i="94"/>
  <c r="F4" i="94"/>
  <c r="F3" i="94"/>
  <c r="F2" i="94"/>
  <c r="F3" i="93"/>
  <c r="F2" i="93"/>
  <c r="C101" i="92"/>
  <c r="E101" i="92" s="1"/>
  <c r="E100" i="92"/>
  <c r="E75" i="92"/>
  <c r="E65" i="92"/>
  <c r="E42" i="92"/>
  <c r="E53" i="92" s="1"/>
  <c r="E31" i="92"/>
  <c r="E52" i="92" s="1"/>
  <c r="F25" i="92"/>
  <c r="F12" i="91"/>
  <c r="F11" i="91"/>
  <c r="F10" i="91"/>
  <c r="F9" i="91"/>
  <c r="F8" i="91"/>
  <c r="F7" i="91"/>
  <c r="F6" i="91"/>
  <c r="F5" i="91"/>
  <c r="F4" i="91"/>
  <c r="F3" i="91"/>
  <c r="F2" i="91"/>
  <c r="F3" i="90"/>
  <c r="F2" i="90"/>
  <c r="F4" i="90" s="1"/>
  <c r="F5" i="90" s="1"/>
  <c r="F84" i="89" s="1"/>
  <c r="C102" i="89"/>
  <c r="E102" i="89" s="1"/>
  <c r="E101" i="89"/>
  <c r="E76" i="89"/>
  <c r="E66" i="89"/>
  <c r="E43" i="89"/>
  <c r="E54" i="89" s="1"/>
  <c r="E32" i="89"/>
  <c r="E53" i="89" s="1"/>
  <c r="F25" i="89"/>
  <c r="F8" i="88"/>
  <c r="F7" i="88"/>
  <c r="F6" i="88"/>
  <c r="F4" i="88"/>
  <c r="F10" i="88" s="1"/>
  <c r="F11" i="88" s="1"/>
  <c r="F84" i="86" s="1"/>
  <c r="F3" i="88"/>
  <c r="F2" i="88"/>
  <c r="F5" i="87"/>
  <c r="F6" i="87" s="1"/>
  <c r="F83" i="86" s="1"/>
  <c r="F4" i="87"/>
  <c r="F3" i="87"/>
  <c r="F2" i="87"/>
  <c r="E101" i="86"/>
  <c r="C101" i="86"/>
  <c r="E100" i="86"/>
  <c r="E75" i="86"/>
  <c r="E65" i="86"/>
  <c r="E53" i="86"/>
  <c r="E42" i="86"/>
  <c r="E31" i="86"/>
  <c r="E52" i="86" s="1"/>
  <c r="F25" i="86"/>
  <c r="F6" i="85"/>
  <c r="F5" i="85"/>
  <c r="F4" i="85"/>
  <c r="F3" i="85"/>
  <c r="F2" i="85"/>
  <c r="F4" i="84"/>
  <c r="F3" i="84"/>
  <c r="F5" i="84" s="1"/>
  <c r="F6" i="84" s="1"/>
  <c r="F83" i="83" s="1"/>
  <c r="F2" i="84"/>
  <c r="C101" i="83"/>
  <c r="E101" i="83" s="1"/>
  <c r="E100" i="83"/>
  <c r="E75" i="83"/>
  <c r="E65" i="83"/>
  <c r="E42" i="83"/>
  <c r="E53" i="83" s="1"/>
  <c r="E31" i="83"/>
  <c r="E52" i="83" s="1"/>
  <c r="F25" i="83"/>
  <c r="F6" i="82"/>
  <c r="F5" i="82"/>
  <c r="F4" i="82"/>
  <c r="F3" i="82"/>
  <c r="F2" i="82"/>
  <c r="F4" i="81"/>
  <c r="F3" i="81"/>
  <c r="F2" i="81"/>
  <c r="F5" i="81" s="1"/>
  <c r="F6" i="81" s="1"/>
  <c r="F83" i="80" s="1"/>
  <c r="C101" i="80"/>
  <c r="E101" i="80" s="1"/>
  <c r="E100" i="80"/>
  <c r="E75" i="80"/>
  <c r="E65" i="80"/>
  <c r="E52" i="80"/>
  <c r="E42" i="80"/>
  <c r="E53" i="80" s="1"/>
  <c r="E31" i="80"/>
  <c r="F25" i="80"/>
  <c r="F4" i="79"/>
  <c r="F3" i="79"/>
  <c r="F2" i="79"/>
  <c r="F5" i="79" s="1"/>
  <c r="F6" i="79" s="1"/>
  <c r="F84" i="78" s="1"/>
  <c r="F87" i="78" s="1"/>
  <c r="F109" i="78" s="1"/>
  <c r="C102" i="78"/>
  <c r="E102" i="78" s="1"/>
  <c r="E101" i="78"/>
  <c r="E76" i="78"/>
  <c r="E66" i="78"/>
  <c r="E43" i="78"/>
  <c r="E54" i="78" s="1"/>
  <c r="E32" i="78"/>
  <c r="E53" i="78" s="1"/>
  <c r="F26" i="78"/>
  <c r="F65" i="78" s="1"/>
  <c r="F25" i="78"/>
  <c r="E20" i="78"/>
  <c r="F4" i="77"/>
  <c r="F3" i="77"/>
  <c r="F2" i="77"/>
  <c r="F5" i="77" s="1"/>
  <c r="F6" i="77" s="1"/>
  <c r="F84" i="75" s="1"/>
  <c r="F4" i="76"/>
  <c r="F3" i="76"/>
  <c r="F2" i="76"/>
  <c r="F5" i="76" s="1"/>
  <c r="F6" i="76" s="1"/>
  <c r="F83" i="75" s="1"/>
  <c r="F86" i="75" s="1"/>
  <c r="F108" i="75" s="1"/>
  <c r="C101" i="75"/>
  <c r="E101" i="75" s="1"/>
  <c r="E100" i="75"/>
  <c r="E75" i="75"/>
  <c r="E65" i="75"/>
  <c r="E53" i="75"/>
  <c r="E42" i="75"/>
  <c r="E31" i="75"/>
  <c r="E52" i="75" s="1"/>
  <c r="F25" i="75"/>
  <c r="F4" i="74"/>
  <c r="F3" i="74"/>
  <c r="F2" i="74"/>
  <c r="F4" i="72"/>
  <c r="F3" i="72"/>
  <c r="F2" i="72"/>
  <c r="F5" i="72" s="1"/>
  <c r="F6" i="72" s="1"/>
  <c r="F83" i="71" s="1"/>
  <c r="C101" i="71"/>
  <c r="E101" i="71" s="1"/>
  <c r="E100" i="71"/>
  <c r="E75" i="71"/>
  <c r="E65" i="71"/>
  <c r="E52" i="71"/>
  <c r="E42" i="71"/>
  <c r="E53" i="71" s="1"/>
  <c r="E31" i="71"/>
  <c r="F25" i="71"/>
  <c r="E126" i="12"/>
  <c r="E107" i="12"/>
  <c r="E78" i="12"/>
  <c r="E72" i="12"/>
  <c r="E94" i="12" s="1"/>
  <c r="F53" i="12"/>
  <c r="F57" i="12" s="1"/>
  <c r="F138" i="12" s="1"/>
  <c r="F42" i="12"/>
  <c r="G35" i="12"/>
  <c r="G29" i="12"/>
  <c r="G36" i="12" s="1"/>
  <c r="F49" i="123" l="1"/>
  <c r="F54" i="123" s="1"/>
  <c r="F26" i="123"/>
  <c r="F49" i="118"/>
  <c r="F54" i="118" s="1"/>
  <c r="F49" i="113"/>
  <c r="F54" i="113" s="1"/>
  <c r="F49" i="107"/>
  <c r="F54" i="107" s="1"/>
  <c r="F49" i="101"/>
  <c r="F54" i="101" s="1"/>
  <c r="F49" i="98"/>
  <c r="F54" i="98" s="1"/>
  <c r="F26" i="86"/>
  <c r="F61" i="86" s="1"/>
  <c r="F49" i="83"/>
  <c r="F54" i="83" s="1"/>
  <c r="F49" i="80"/>
  <c r="F54" i="80" s="1"/>
  <c r="F50" i="78"/>
  <c r="F55" i="78" s="1"/>
  <c r="F26" i="75"/>
  <c r="F61" i="75" s="1"/>
  <c r="F136" i="38"/>
  <c r="F140" i="38" s="1"/>
  <c r="F101" i="38"/>
  <c r="F71" i="38"/>
  <c r="F86" i="71"/>
  <c r="F108" i="71" s="1"/>
  <c r="F26" i="83"/>
  <c r="F29" i="83" s="1"/>
  <c r="F29" i="86"/>
  <c r="F5" i="114"/>
  <c r="F6" i="114" s="1"/>
  <c r="F83" i="113" s="1"/>
  <c r="F86" i="113" s="1"/>
  <c r="F108" i="113" s="1"/>
  <c r="F5" i="74"/>
  <c r="F6" i="74" s="1"/>
  <c r="F84" i="71" s="1"/>
  <c r="F50" i="89"/>
  <c r="F55" i="89" s="1"/>
  <c r="E80" i="12"/>
  <c r="F26" i="80"/>
  <c r="F104" i="80" s="1"/>
  <c r="F26" i="98"/>
  <c r="F104" i="98" s="1"/>
  <c r="F26" i="101"/>
  <c r="F104" i="101" s="1"/>
  <c r="F26" i="107"/>
  <c r="F61" i="107" s="1"/>
  <c r="F26" i="118"/>
  <c r="F29" i="118" s="1"/>
  <c r="E79" i="36"/>
  <c r="E79" i="12"/>
  <c r="F13" i="91"/>
  <c r="F14" i="91" s="1"/>
  <c r="F85" i="89" s="1"/>
  <c r="F87" i="89" s="1"/>
  <c r="F109" i="89" s="1"/>
  <c r="F49" i="92"/>
  <c r="F54" i="92" s="1"/>
  <c r="F8" i="100"/>
  <c r="F9" i="100" s="1"/>
  <c r="F84" i="98" s="1"/>
  <c r="F9" i="112"/>
  <c r="F10" i="112" s="1"/>
  <c r="F84" i="110" s="1"/>
  <c r="F26" i="113"/>
  <c r="F64" i="113" s="1"/>
  <c r="E108" i="36"/>
  <c r="E109" i="36" s="1"/>
  <c r="E84" i="38"/>
  <c r="E85" i="38" s="1"/>
  <c r="F49" i="75"/>
  <c r="F54" i="75" s="1"/>
  <c r="F49" i="86"/>
  <c r="F54" i="86" s="1"/>
  <c r="F26" i="89"/>
  <c r="F26" i="92"/>
  <c r="F8" i="97"/>
  <c r="F9" i="97" s="1"/>
  <c r="F84" i="95" s="1"/>
  <c r="F4" i="102"/>
  <c r="F5" i="102" s="1"/>
  <c r="F83" i="101" s="1"/>
  <c r="F86" i="101" s="1"/>
  <c r="F108" i="101" s="1"/>
  <c r="F50" i="104"/>
  <c r="F55" i="104" s="1"/>
  <c r="F29" i="110"/>
  <c r="F5" i="121"/>
  <c r="F6" i="121" s="1"/>
  <c r="F83" i="120" s="1"/>
  <c r="F4" i="124"/>
  <c r="F5" i="124" s="1"/>
  <c r="F83" i="123" s="1"/>
  <c r="F86" i="123" s="1"/>
  <c r="F108" i="123" s="1"/>
  <c r="F5" i="127"/>
  <c r="F6" i="127" s="1"/>
  <c r="F84" i="126" s="1"/>
  <c r="G36" i="36"/>
  <c r="F49" i="71"/>
  <c r="F54" i="71" s="1"/>
  <c r="F26" i="71"/>
  <c r="F30" i="71" s="1"/>
  <c r="F94" i="12"/>
  <c r="E96" i="12"/>
  <c r="F106" i="12"/>
  <c r="F95" i="12"/>
  <c r="F68" i="12"/>
  <c r="F105" i="12"/>
  <c r="F41" i="12"/>
  <c r="F48" i="12" s="1"/>
  <c r="F137" i="12" s="1"/>
  <c r="F102" i="12"/>
  <c r="F92" i="12"/>
  <c r="F67" i="12"/>
  <c r="F104" i="12"/>
  <c r="F77" i="12"/>
  <c r="F78" i="12" s="1"/>
  <c r="F66" i="12"/>
  <c r="F136" i="12"/>
  <c r="F103" i="12"/>
  <c r="F93" i="12"/>
  <c r="F83" i="12"/>
  <c r="F65" i="12"/>
  <c r="F64" i="12"/>
  <c r="F101" i="12"/>
  <c r="F71" i="12"/>
  <c r="F70" i="12"/>
  <c r="F90" i="12"/>
  <c r="F69" i="12"/>
  <c r="F86" i="95"/>
  <c r="F108" i="95" s="1"/>
  <c r="F86" i="86"/>
  <c r="F108" i="86" s="1"/>
  <c r="F13" i="94"/>
  <c r="F14" i="94" s="1"/>
  <c r="F84" i="92" s="1"/>
  <c r="F86" i="110"/>
  <c r="F108" i="110" s="1"/>
  <c r="F50" i="126"/>
  <c r="F55" i="126" s="1"/>
  <c r="F26" i="126"/>
  <c r="F65" i="126" s="1"/>
  <c r="E108" i="12"/>
  <c r="E109" i="12" s="1"/>
  <c r="F86" i="80"/>
  <c r="F108" i="80" s="1"/>
  <c r="F64" i="86"/>
  <c r="F30" i="86"/>
  <c r="F104" i="86"/>
  <c r="F7" i="85"/>
  <c r="F8" i="85" s="1"/>
  <c r="F84" i="83" s="1"/>
  <c r="F86" i="83" s="1"/>
  <c r="F108" i="83" s="1"/>
  <c r="E84" i="12"/>
  <c r="E85" i="12" s="1"/>
  <c r="F7" i="82"/>
  <c r="F8" i="82" s="1"/>
  <c r="F84" i="80" s="1"/>
  <c r="F30" i="95"/>
  <c r="F61" i="95"/>
  <c r="F38" i="95"/>
  <c r="F29" i="95"/>
  <c r="F31" i="95" s="1"/>
  <c r="F35" i="95" s="1"/>
  <c r="F104" i="95"/>
  <c r="F64" i="95"/>
  <c r="F40" i="95"/>
  <c r="E109" i="38"/>
  <c r="F86" i="98"/>
  <c r="F108" i="98" s="1"/>
  <c r="F64" i="75"/>
  <c r="F30" i="75"/>
  <c r="F27" i="78"/>
  <c r="F4" i="93"/>
  <c r="F5" i="93" s="1"/>
  <c r="F83" i="92" s="1"/>
  <c r="F142" i="38"/>
  <c r="F143" i="38" s="1"/>
  <c r="F29" i="80"/>
  <c r="F29" i="98"/>
  <c r="F31" i="98" s="1"/>
  <c r="F38" i="98" s="1"/>
  <c r="F61" i="98"/>
  <c r="F86" i="115"/>
  <c r="F108" i="115" s="1"/>
  <c r="F11" i="128"/>
  <c r="F12" i="128" s="1"/>
  <c r="F85" i="126" s="1"/>
  <c r="F87" i="126" s="1"/>
  <c r="F109" i="126" s="1"/>
  <c r="F94" i="36"/>
  <c r="F30" i="80"/>
  <c r="F30" i="98"/>
  <c r="F39" i="98"/>
  <c r="F7" i="106"/>
  <c r="F8" i="106" s="1"/>
  <c r="F85" i="104" s="1"/>
  <c r="F104" i="120"/>
  <c r="F64" i="120"/>
  <c r="F30" i="120"/>
  <c r="F61" i="120"/>
  <c r="F29" i="120"/>
  <c r="F31" i="120" s="1"/>
  <c r="F40" i="98"/>
  <c r="F64" i="98"/>
  <c r="F29" i="101"/>
  <c r="F104" i="115"/>
  <c r="F64" i="115"/>
  <c r="F30" i="115"/>
  <c r="F61" i="115"/>
  <c r="F29" i="115"/>
  <c r="F11" i="122"/>
  <c r="F12" i="122" s="1"/>
  <c r="F84" i="120" s="1"/>
  <c r="F86" i="120" s="1"/>
  <c r="F108" i="120" s="1"/>
  <c r="F105" i="36"/>
  <c r="F67" i="36"/>
  <c r="F41" i="36"/>
  <c r="F48" i="36" s="1"/>
  <c r="F137" i="36" s="1"/>
  <c r="F104" i="36"/>
  <c r="F77" i="36"/>
  <c r="F78" i="36" s="1"/>
  <c r="F66" i="36"/>
  <c r="F102" i="36"/>
  <c r="F92" i="36"/>
  <c r="F64" i="36"/>
  <c r="F101" i="36"/>
  <c r="F71" i="36"/>
  <c r="F90" i="36"/>
  <c r="F70" i="36"/>
  <c r="F69" i="36"/>
  <c r="F106" i="36"/>
  <c r="F95" i="36"/>
  <c r="F68" i="36"/>
  <c r="F103" i="36"/>
  <c r="F35" i="98"/>
  <c r="F86" i="107"/>
  <c r="F108" i="107" s="1"/>
  <c r="F64" i="110"/>
  <c r="F30" i="110"/>
  <c r="F31" i="110" s="1"/>
  <c r="F104" i="110"/>
  <c r="F36" i="98"/>
  <c r="F65" i="36"/>
  <c r="F87" i="104"/>
  <c r="F109" i="104" s="1"/>
  <c r="F26" i="104"/>
  <c r="F61" i="113"/>
  <c r="F49" i="115"/>
  <c r="F54" i="115" s="1"/>
  <c r="F49" i="120"/>
  <c r="F54" i="120" s="1"/>
  <c r="F29" i="123"/>
  <c r="F61" i="123"/>
  <c r="F66" i="38"/>
  <c r="F77" i="38"/>
  <c r="F78" i="38" s="1"/>
  <c r="F104" i="38"/>
  <c r="F30" i="123"/>
  <c r="F67" i="38"/>
  <c r="F94" i="38"/>
  <c r="F105" i="38"/>
  <c r="F64" i="123"/>
  <c r="F68" i="38"/>
  <c r="F95" i="38"/>
  <c r="F106" i="38"/>
  <c r="F29" i="107"/>
  <c r="F49" i="110"/>
  <c r="F54" i="110" s="1"/>
  <c r="F104" i="113"/>
  <c r="F69" i="38"/>
  <c r="F30" i="107"/>
  <c r="F104" i="123"/>
  <c r="F70" i="38"/>
  <c r="F90" i="38"/>
  <c r="F64" i="38"/>
  <c r="F92" i="38"/>
  <c r="F102" i="38"/>
  <c r="F107" i="38" s="1"/>
  <c r="F65" i="38"/>
  <c r="F83" i="38"/>
  <c r="F93" i="38"/>
  <c r="F103" i="38"/>
  <c r="F61" i="118" l="1"/>
  <c r="F104" i="118"/>
  <c r="F64" i="118"/>
  <c r="F30" i="118"/>
  <c r="F31" i="118" s="1"/>
  <c r="F61" i="101"/>
  <c r="F37" i="98"/>
  <c r="F31" i="86"/>
  <c r="F61" i="83"/>
  <c r="F64" i="80"/>
  <c r="F61" i="80"/>
  <c r="F31" i="80"/>
  <c r="F38" i="80" s="1"/>
  <c r="F104" i="75"/>
  <c r="F29" i="75"/>
  <c r="F31" i="75" s="1"/>
  <c r="F41" i="86"/>
  <c r="F59" i="86" s="1"/>
  <c r="F39" i="86"/>
  <c r="F37" i="110"/>
  <c r="F34" i="110"/>
  <c r="F40" i="110"/>
  <c r="F36" i="110"/>
  <c r="F41" i="110"/>
  <c r="F59" i="110" s="1"/>
  <c r="F39" i="110"/>
  <c r="F35" i="110"/>
  <c r="F31" i="107"/>
  <c r="F37" i="107" s="1"/>
  <c r="F35" i="80"/>
  <c r="F140" i="36"/>
  <c r="F39" i="80"/>
  <c r="F64" i="101"/>
  <c r="F30" i="101"/>
  <c r="F31" i="101" s="1"/>
  <c r="F104" i="83"/>
  <c r="F64" i="83"/>
  <c r="F30" i="83"/>
  <c r="F31" i="83" s="1"/>
  <c r="F29" i="113"/>
  <c r="F31" i="113" s="1"/>
  <c r="F36" i="80"/>
  <c r="F30" i="113"/>
  <c r="F37" i="80"/>
  <c r="F104" i="71"/>
  <c r="F136" i="36"/>
  <c r="F83" i="36"/>
  <c r="F84" i="36" s="1"/>
  <c r="F85" i="36" s="1"/>
  <c r="F116" i="36" s="1"/>
  <c r="F93" i="36"/>
  <c r="F61" i="92"/>
  <c r="F30" i="92"/>
  <c r="F64" i="92"/>
  <c r="F104" i="92"/>
  <c r="F29" i="92"/>
  <c r="F104" i="107"/>
  <c r="F64" i="107"/>
  <c r="F34" i="107"/>
  <c r="F40" i="80"/>
  <c r="F65" i="89"/>
  <c r="F27" i="89"/>
  <c r="F61" i="71"/>
  <c r="F29" i="71"/>
  <c r="F31" i="71" s="1"/>
  <c r="F40" i="71" s="1"/>
  <c r="F64" i="71"/>
  <c r="F108" i="38"/>
  <c r="F109" i="38"/>
  <c r="F118" i="38" s="1"/>
  <c r="F142" i="36"/>
  <c r="F143" i="36" s="1"/>
  <c r="F79" i="36"/>
  <c r="F80" i="36" s="1"/>
  <c r="F115" i="36" s="1"/>
  <c r="F36" i="107"/>
  <c r="F52" i="80"/>
  <c r="F34" i="80"/>
  <c r="F41" i="80"/>
  <c r="F59" i="80" s="1"/>
  <c r="F52" i="95"/>
  <c r="F36" i="95"/>
  <c r="F34" i="86"/>
  <c r="F91" i="36"/>
  <c r="F96" i="36"/>
  <c r="F117" i="36" s="1"/>
  <c r="F31" i="123"/>
  <c r="F107" i="36"/>
  <c r="F36" i="120"/>
  <c r="F34" i="120"/>
  <c r="F38" i="120"/>
  <c r="F91" i="38"/>
  <c r="F96" i="38" s="1"/>
  <c r="F117" i="38" s="1"/>
  <c r="F31" i="115"/>
  <c r="F31" i="78"/>
  <c r="F62" i="78"/>
  <c r="F30" i="78"/>
  <c r="F105" i="78"/>
  <c r="F41" i="95"/>
  <c r="F59" i="95" s="1"/>
  <c r="F35" i="86"/>
  <c r="F40" i="86"/>
  <c r="F107" i="12"/>
  <c r="F140" i="12"/>
  <c r="F72" i="38"/>
  <c r="F114" i="38" s="1"/>
  <c r="F39" i="107"/>
  <c r="F79" i="38"/>
  <c r="F80" i="38" s="1"/>
  <c r="F115" i="38" s="1"/>
  <c r="F52" i="110"/>
  <c r="F38" i="110"/>
  <c r="F72" i="36"/>
  <c r="F114" i="36" s="1"/>
  <c r="F37" i="120"/>
  <c r="F39" i="120"/>
  <c r="F35" i="120"/>
  <c r="F34" i="95"/>
  <c r="F27" i="126"/>
  <c r="F85" i="38"/>
  <c r="F116" i="38" s="1"/>
  <c r="F84" i="38"/>
  <c r="F65" i="104"/>
  <c r="F27" i="104"/>
  <c r="F52" i="98"/>
  <c r="F41" i="98"/>
  <c r="F59" i="98" s="1"/>
  <c r="F34" i="98"/>
  <c r="F36" i="86"/>
  <c r="F72" i="12"/>
  <c r="F114" i="12" s="1"/>
  <c r="F79" i="12"/>
  <c r="F80" i="12" s="1"/>
  <c r="F115" i="12" s="1"/>
  <c r="F52" i="120"/>
  <c r="F41" i="120"/>
  <c r="F59" i="120" s="1"/>
  <c r="F86" i="92"/>
  <c r="F108" i="92" s="1"/>
  <c r="F37" i="95"/>
  <c r="F39" i="95"/>
  <c r="F91" i="12"/>
  <c r="F96" i="12" s="1"/>
  <c r="F117" i="12" s="1"/>
  <c r="F40" i="120"/>
  <c r="F52" i="86"/>
  <c r="F38" i="86"/>
  <c r="F37" i="86"/>
  <c r="F84" i="12"/>
  <c r="F85" i="12" s="1"/>
  <c r="F116" i="12" s="1"/>
  <c r="F35" i="118" l="1"/>
  <c r="F52" i="118"/>
  <c r="F37" i="118"/>
  <c r="F35" i="107"/>
  <c r="F41" i="107"/>
  <c r="F59" i="107" s="1"/>
  <c r="F52" i="107"/>
  <c r="F40" i="107"/>
  <c r="F38" i="107"/>
  <c r="F37" i="75"/>
  <c r="F34" i="75"/>
  <c r="F42" i="75" s="1"/>
  <c r="F53" i="75" s="1"/>
  <c r="F55" i="75" s="1"/>
  <c r="F40" i="75"/>
  <c r="F39" i="75"/>
  <c r="F52" i="75"/>
  <c r="F35" i="75"/>
  <c r="F41" i="75"/>
  <c r="F59" i="75" s="1"/>
  <c r="F38" i="75"/>
  <c r="F36" i="75"/>
  <c r="F34" i="101"/>
  <c r="F37" i="101"/>
  <c r="F38" i="101"/>
  <c r="F41" i="101"/>
  <c r="F59" i="101" s="1"/>
  <c r="F52" i="101"/>
  <c r="F40" i="101"/>
  <c r="F35" i="101"/>
  <c r="F39" i="101"/>
  <c r="F36" i="101"/>
  <c r="F36" i="83"/>
  <c r="F37" i="83"/>
  <c r="F38" i="83"/>
  <c r="F41" i="83"/>
  <c r="F59" i="83" s="1"/>
  <c r="F34" i="83"/>
  <c r="F52" i="83"/>
  <c r="F35" i="83"/>
  <c r="F39" i="83"/>
  <c r="F40" i="83"/>
  <c r="F42" i="98"/>
  <c r="F53" i="98" s="1"/>
  <c r="F55" i="98" s="1"/>
  <c r="F38" i="118"/>
  <c r="F41" i="118"/>
  <c r="F59" i="118" s="1"/>
  <c r="F34" i="118"/>
  <c r="F36" i="118"/>
  <c r="F39" i="118"/>
  <c r="F40" i="118"/>
  <c r="F42" i="110"/>
  <c r="F53" i="110" s="1"/>
  <c r="F55" i="110" s="1"/>
  <c r="F105" i="89"/>
  <c r="F31" i="89"/>
  <c r="F62" i="89"/>
  <c r="F30" i="89"/>
  <c r="F32" i="89" s="1"/>
  <c r="F40" i="89" s="1"/>
  <c r="F31" i="92"/>
  <c r="F42" i="95"/>
  <c r="F53" i="95" s="1"/>
  <c r="F32" i="78"/>
  <c r="F42" i="80"/>
  <c r="F53" i="80" s="1"/>
  <c r="F55" i="80" s="1"/>
  <c r="F38" i="71"/>
  <c r="F37" i="71"/>
  <c r="F36" i="71"/>
  <c r="F41" i="71"/>
  <c r="F59" i="71" s="1"/>
  <c r="F35" i="71"/>
  <c r="F52" i="71"/>
  <c r="F39" i="71"/>
  <c r="F34" i="71"/>
  <c r="F35" i="89"/>
  <c r="F52" i="113"/>
  <c r="F35" i="113"/>
  <c r="F39" i="113"/>
  <c r="F37" i="113"/>
  <c r="F40" i="113"/>
  <c r="F34" i="113"/>
  <c r="F41" i="113"/>
  <c r="F59" i="113" s="1"/>
  <c r="F36" i="113"/>
  <c r="F38" i="113"/>
  <c r="F52" i="123"/>
  <c r="F35" i="123"/>
  <c r="F41" i="123"/>
  <c r="F59" i="123" s="1"/>
  <c r="F39" i="123"/>
  <c r="F34" i="123"/>
  <c r="F38" i="123"/>
  <c r="F36" i="123"/>
  <c r="F37" i="123"/>
  <c r="F40" i="123"/>
  <c r="F105" i="104"/>
  <c r="F31" i="104"/>
  <c r="F62" i="104"/>
  <c r="F30" i="104"/>
  <c r="F105" i="126"/>
  <c r="F31" i="126"/>
  <c r="F62" i="126"/>
  <c r="F30" i="126"/>
  <c r="F120" i="38"/>
  <c r="F52" i="115"/>
  <c r="F34" i="115"/>
  <c r="F36" i="115"/>
  <c r="F35" i="115"/>
  <c r="F37" i="115"/>
  <c r="F38" i="115"/>
  <c r="F40" i="115"/>
  <c r="F39" i="115"/>
  <c r="F41" i="115"/>
  <c r="F59" i="115" s="1"/>
  <c r="F42" i="86"/>
  <c r="F53" i="86" s="1"/>
  <c r="F55" i="86" s="1"/>
  <c r="F36" i="78"/>
  <c r="F35" i="78"/>
  <c r="F42" i="120"/>
  <c r="F53" i="120" s="1"/>
  <c r="F55" i="120" s="1"/>
  <c r="F55" i="95"/>
  <c r="F142" i="12"/>
  <c r="F143" i="12" s="1"/>
  <c r="F38" i="78"/>
  <c r="F40" i="78"/>
  <c r="F108" i="12"/>
  <c r="F109" i="12" s="1"/>
  <c r="F118" i="12" s="1"/>
  <c r="F120" i="12" s="1"/>
  <c r="F108" i="36"/>
  <c r="F109" i="36" s="1"/>
  <c r="F118" i="36" s="1"/>
  <c r="F120" i="36" s="1"/>
  <c r="F42" i="118" l="1"/>
  <c r="F53" i="118" s="1"/>
  <c r="F55" i="118" s="1"/>
  <c r="F105" i="118" s="1"/>
  <c r="F42" i="107"/>
  <c r="F53" i="107" s="1"/>
  <c r="F55" i="107" s="1"/>
  <c r="F105" i="107" s="1"/>
  <c r="F36" i="89"/>
  <c r="F53" i="78"/>
  <c r="F41" i="78"/>
  <c r="F37" i="78"/>
  <c r="F42" i="78"/>
  <c r="F60" i="78" s="1"/>
  <c r="F37" i="89"/>
  <c r="F42" i="89"/>
  <c r="F60" i="89" s="1"/>
  <c r="F42" i="83"/>
  <c r="F53" i="83" s="1"/>
  <c r="F55" i="83" s="1"/>
  <c r="F62" i="83" s="1"/>
  <c r="F65" i="83" s="1"/>
  <c r="F106" i="83" s="1"/>
  <c r="F41" i="89"/>
  <c r="F38" i="89"/>
  <c r="F53" i="89"/>
  <c r="F39" i="78"/>
  <c r="F39" i="89"/>
  <c r="F34" i="92"/>
  <c r="F38" i="92"/>
  <c r="F36" i="92"/>
  <c r="F37" i="92"/>
  <c r="F52" i="92"/>
  <c r="F41" i="92"/>
  <c r="F59" i="92" s="1"/>
  <c r="F40" i="92"/>
  <c r="F39" i="92"/>
  <c r="F35" i="92"/>
  <c r="F42" i="101"/>
  <c r="F53" i="101" s="1"/>
  <c r="F55" i="101" s="1"/>
  <c r="F105" i="101" s="1"/>
  <c r="F42" i="71"/>
  <c r="F53" i="71" s="1"/>
  <c r="F55" i="71" s="1"/>
  <c r="F105" i="71" s="1"/>
  <c r="F139" i="36"/>
  <c r="F125" i="36"/>
  <c r="F131" i="36"/>
  <c r="G142" i="36" s="1"/>
  <c r="F105" i="86"/>
  <c r="F62" i="86"/>
  <c r="F65" i="86" s="1"/>
  <c r="F106" i="86" s="1"/>
  <c r="F139" i="12"/>
  <c r="F125" i="12"/>
  <c r="F131" i="12"/>
  <c r="G142" i="12" s="1"/>
  <c r="F105" i="120"/>
  <c r="F62" i="120"/>
  <c r="F65" i="120" s="1"/>
  <c r="F106" i="120" s="1"/>
  <c r="F42" i="123"/>
  <c r="F53" i="123" s="1"/>
  <c r="F55" i="123" s="1"/>
  <c r="F105" i="110"/>
  <c r="F62" i="110"/>
  <c r="F65" i="110" s="1"/>
  <c r="F106" i="110" s="1"/>
  <c r="F105" i="98"/>
  <c r="F62" i="98"/>
  <c r="F65" i="98" s="1"/>
  <c r="F106" i="98" s="1"/>
  <c r="F42" i="115"/>
  <c r="F53" i="115" s="1"/>
  <c r="F55" i="115" s="1"/>
  <c r="F42" i="113"/>
  <c r="F53" i="113" s="1"/>
  <c r="F55" i="113" s="1"/>
  <c r="F43" i="78"/>
  <c r="F54" i="78" s="1"/>
  <c r="F56" i="78" s="1"/>
  <c r="F105" i="75"/>
  <c r="F62" i="75"/>
  <c r="F65" i="75" s="1"/>
  <c r="F106" i="75" s="1"/>
  <c r="F32" i="126"/>
  <c r="F105" i="95"/>
  <c r="F62" i="95"/>
  <c r="F65" i="95" s="1"/>
  <c r="F106" i="95" s="1"/>
  <c r="F62" i="118"/>
  <c r="F65" i="118" s="1"/>
  <c r="F106" i="118" s="1"/>
  <c r="F32" i="104"/>
  <c r="F139" i="38"/>
  <c r="F125" i="38"/>
  <c r="F131" i="38" s="1"/>
  <c r="F105" i="80"/>
  <c r="F62" i="80"/>
  <c r="F65" i="80" s="1"/>
  <c r="F106" i="80" s="1"/>
  <c r="F72" i="118" l="1"/>
  <c r="F62" i="107"/>
  <c r="F65" i="107" s="1"/>
  <c r="F106" i="107" s="1"/>
  <c r="F72" i="107"/>
  <c r="F62" i="101"/>
  <c r="F65" i="101" s="1"/>
  <c r="F106" i="101" s="1"/>
  <c r="F69" i="95"/>
  <c r="F73" i="95"/>
  <c r="F43" i="89"/>
  <c r="F54" i="89" s="1"/>
  <c r="F56" i="89" s="1"/>
  <c r="F106" i="89" s="1"/>
  <c r="F73" i="83"/>
  <c r="F105" i="83"/>
  <c r="F70" i="83"/>
  <c r="F72" i="75"/>
  <c r="F62" i="71"/>
  <c r="F65" i="71" s="1"/>
  <c r="F106" i="71" s="1"/>
  <c r="G142" i="38"/>
  <c r="F129" i="38"/>
  <c r="F74" i="118"/>
  <c r="F42" i="92"/>
  <c r="F53" i="92" s="1"/>
  <c r="F55" i="92" s="1"/>
  <c r="F71" i="118"/>
  <c r="F70" i="118"/>
  <c r="F71" i="83"/>
  <c r="F73" i="75"/>
  <c r="F71" i="110"/>
  <c r="F127" i="38"/>
  <c r="F126" i="38" s="1"/>
  <c r="F73" i="118"/>
  <c r="F70" i="75"/>
  <c r="F74" i="110"/>
  <c r="F105" i="123"/>
  <c r="F62" i="123"/>
  <c r="F65" i="123" s="1"/>
  <c r="F106" i="123" s="1"/>
  <c r="F105" i="115"/>
  <c r="F62" i="115"/>
  <c r="F65" i="115" s="1"/>
  <c r="F106" i="115" s="1"/>
  <c r="F105" i="113"/>
  <c r="F62" i="113"/>
  <c r="F65" i="113" s="1"/>
  <c r="F106" i="113" s="1"/>
  <c r="F71" i="80"/>
  <c r="F69" i="80"/>
  <c r="F128" i="38"/>
  <c r="F72" i="95"/>
  <c r="F72" i="83"/>
  <c r="F70" i="98"/>
  <c r="F72" i="110"/>
  <c r="F73" i="120"/>
  <c r="F106" i="78"/>
  <c r="F63" i="78"/>
  <c r="F66" i="78" s="1"/>
  <c r="F107" i="78" s="1"/>
  <c r="F74" i="120"/>
  <c r="F73" i="86"/>
  <c r="F72" i="98"/>
  <c r="F73" i="110"/>
  <c r="F72" i="120"/>
  <c r="F132" i="12"/>
  <c r="F141" i="12" s="1"/>
  <c r="F69" i="86"/>
  <c r="F127" i="36"/>
  <c r="F126" i="36" s="1"/>
  <c r="F70" i="80"/>
  <c r="F72" i="80"/>
  <c r="F53" i="104"/>
  <c r="F39" i="104"/>
  <c r="F41" i="104"/>
  <c r="F60" i="104"/>
  <c r="F40" i="104"/>
  <c r="F38" i="104"/>
  <c r="F36" i="104"/>
  <c r="F37" i="104"/>
  <c r="F35" i="104"/>
  <c r="F42" i="104"/>
  <c r="F69" i="118"/>
  <c r="F75" i="118" s="1"/>
  <c r="F79" i="118" s="1"/>
  <c r="F80" i="118" s="1"/>
  <c r="F107" i="118" s="1"/>
  <c r="F109" i="118" s="1"/>
  <c r="F70" i="95"/>
  <c r="F74" i="83"/>
  <c r="F74" i="75"/>
  <c r="F71" i="107"/>
  <c r="F73" i="98"/>
  <c r="F70" i="110"/>
  <c r="F70" i="120"/>
  <c r="F128" i="12"/>
  <c r="F74" i="86"/>
  <c r="F128" i="36"/>
  <c r="F74" i="80"/>
  <c r="F69" i="98"/>
  <c r="F129" i="12"/>
  <c r="F70" i="86"/>
  <c r="F129" i="36"/>
  <c r="F73" i="80"/>
  <c r="F71" i="95"/>
  <c r="F69" i="83"/>
  <c r="F69" i="75"/>
  <c r="F74" i="98"/>
  <c r="F69" i="110"/>
  <c r="F75" i="110" s="1"/>
  <c r="F79" i="110" s="1"/>
  <c r="F80" i="110" s="1"/>
  <c r="F107" i="110" s="1"/>
  <c r="F109" i="110" s="1"/>
  <c r="F69" i="120"/>
  <c r="F127" i="12"/>
  <c r="F126" i="12" s="1"/>
  <c r="F71" i="86"/>
  <c r="F132" i="36"/>
  <c r="F141" i="36" s="1"/>
  <c r="F132" i="38"/>
  <c r="F141" i="38" s="1"/>
  <c r="F74" i="95"/>
  <c r="F53" i="126"/>
  <c r="F42" i="126"/>
  <c r="F60" i="126" s="1"/>
  <c r="F39" i="126"/>
  <c r="F41" i="126"/>
  <c r="F38" i="126"/>
  <c r="F36" i="126"/>
  <c r="F37" i="126"/>
  <c r="F40" i="126"/>
  <c r="F35" i="126"/>
  <c r="F71" i="75"/>
  <c r="F71" i="98"/>
  <c r="F71" i="120"/>
  <c r="F72" i="86"/>
  <c r="F70" i="123" l="1"/>
  <c r="F75" i="120"/>
  <c r="F79" i="120" s="1"/>
  <c r="F80" i="120" s="1"/>
  <c r="F107" i="120" s="1"/>
  <c r="F109" i="120" s="1"/>
  <c r="F90" i="120" s="1"/>
  <c r="F69" i="113"/>
  <c r="F74" i="113"/>
  <c r="F72" i="113"/>
  <c r="F70" i="113"/>
  <c r="F73" i="113"/>
  <c r="F74" i="107"/>
  <c r="F73" i="107"/>
  <c r="F70" i="107"/>
  <c r="F69" i="107"/>
  <c r="F71" i="101"/>
  <c r="F73" i="101"/>
  <c r="F74" i="101"/>
  <c r="F69" i="101"/>
  <c r="F75" i="101" s="1"/>
  <c r="F79" i="101" s="1"/>
  <c r="F80" i="101" s="1"/>
  <c r="F107" i="101" s="1"/>
  <c r="F109" i="101" s="1"/>
  <c r="F70" i="101"/>
  <c r="F72" i="101"/>
  <c r="F75" i="95"/>
  <c r="F79" i="95" s="1"/>
  <c r="F80" i="95" s="1"/>
  <c r="F107" i="95" s="1"/>
  <c r="F109" i="95" s="1"/>
  <c r="F90" i="95" s="1"/>
  <c r="F63" i="89"/>
  <c r="F66" i="89" s="1"/>
  <c r="F107" i="89" s="1"/>
  <c r="F74" i="78"/>
  <c r="F69" i="71"/>
  <c r="F72" i="71"/>
  <c r="F74" i="71"/>
  <c r="F71" i="71"/>
  <c r="F70" i="71"/>
  <c r="F73" i="71"/>
  <c r="F105" i="92"/>
  <c r="F62" i="92"/>
  <c r="F65" i="92" s="1"/>
  <c r="F106" i="92" s="1"/>
  <c r="F75" i="83"/>
  <c r="F79" i="83" s="1"/>
  <c r="F80" i="83" s="1"/>
  <c r="F107" i="83" s="1"/>
  <c r="F109" i="83" s="1"/>
  <c r="F91" i="83" s="1"/>
  <c r="F75" i="78"/>
  <c r="F71" i="113"/>
  <c r="F73" i="123"/>
  <c r="F71" i="123"/>
  <c r="F43" i="104"/>
  <c r="F54" i="104" s="1"/>
  <c r="F56" i="104" s="1"/>
  <c r="F74" i="123"/>
  <c r="F90" i="110"/>
  <c r="F91" i="110"/>
  <c r="F91" i="118"/>
  <c r="F90" i="118"/>
  <c r="F43" i="126"/>
  <c r="F54" i="126" s="1"/>
  <c r="F56" i="126" s="1"/>
  <c r="F70" i="78"/>
  <c r="F69" i="115"/>
  <c r="F71" i="115"/>
  <c r="F73" i="115"/>
  <c r="F71" i="78"/>
  <c r="F70" i="115"/>
  <c r="F75" i="86"/>
  <c r="F79" i="86" s="1"/>
  <c r="F80" i="86" s="1"/>
  <c r="F107" i="86" s="1"/>
  <c r="F109" i="86" s="1"/>
  <c r="F72" i="78"/>
  <c r="F75" i="80"/>
  <c r="F79" i="80" s="1"/>
  <c r="F80" i="80" s="1"/>
  <c r="F107" i="80" s="1"/>
  <c r="F109" i="80" s="1"/>
  <c r="F74" i="115"/>
  <c r="F72" i="123"/>
  <c r="F72" i="115"/>
  <c r="F75" i="75"/>
  <c r="F79" i="75" s="1"/>
  <c r="F80" i="75" s="1"/>
  <c r="F107" i="75" s="1"/>
  <c r="F109" i="75" s="1"/>
  <c r="F75" i="98"/>
  <c r="F79" i="98" s="1"/>
  <c r="F80" i="98" s="1"/>
  <c r="F107" i="98" s="1"/>
  <c r="F109" i="98" s="1"/>
  <c r="F73" i="78"/>
  <c r="F69" i="123"/>
  <c r="F91" i="120" l="1"/>
  <c r="F99" i="120" s="1"/>
  <c r="F75" i="113"/>
  <c r="F79" i="113" s="1"/>
  <c r="F80" i="113" s="1"/>
  <c r="F107" i="113" s="1"/>
  <c r="F109" i="113" s="1"/>
  <c r="F91" i="113" s="1"/>
  <c r="F75" i="107"/>
  <c r="F79" i="107" s="1"/>
  <c r="F80" i="107" s="1"/>
  <c r="F107" i="107" s="1"/>
  <c r="F109" i="107" s="1"/>
  <c r="F91" i="95"/>
  <c r="F73" i="92"/>
  <c r="F74" i="92"/>
  <c r="F70" i="92"/>
  <c r="F71" i="92"/>
  <c r="F69" i="92"/>
  <c r="F73" i="89"/>
  <c r="F72" i="89"/>
  <c r="F71" i="89"/>
  <c r="F74" i="89"/>
  <c r="F75" i="89"/>
  <c r="F70" i="89"/>
  <c r="F90" i="83"/>
  <c r="F94" i="83" s="1"/>
  <c r="F75" i="71"/>
  <c r="F79" i="71" s="1"/>
  <c r="F80" i="71" s="1"/>
  <c r="F107" i="71" s="1"/>
  <c r="F109" i="71" s="1"/>
  <c r="F91" i="71" s="1"/>
  <c r="F75" i="123"/>
  <c r="F79" i="123" s="1"/>
  <c r="F80" i="123" s="1"/>
  <c r="F107" i="123" s="1"/>
  <c r="F109" i="123" s="1"/>
  <c r="F90" i="123" s="1"/>
  <c r="F72" i="92"/>
  <c r="F90" i="98"/>
  <c r="F91" i="98"/>
  <c r="F99" i="110"/>
  <c r="F97" i="110"/>
  <c r="F95" i="110"/>
  <c r="F94" i="110"/>
  <c r="F75" i="115"/>
  <c r="F79" i="115" s="1"/>
  <c r="F80" i="115" s="1"/>
  <c r="F107" i="115" s="1"/>
  <c r="F109" i="115" s="1"/>
  <c r="F99" i="95"/>
  <c r="F94" i="95"/>
  <c r="F95" i="95"/>
  <c r="F97" i="95"/>
  <c r="F90" i="80"/>
  <c r="F91" i="80"/>
  <c r="F76" i="78"/>
  <c r="F80" i="78" s="1"/>
  <c r="F81" i="78" s="1"/>
  <c r="F108" i="78" s="1"/>
  <c r="F110" i="78" s="1"/>
  <c r="F99" i="118"/>
  <c r="F95" i="118"/>
  <c r="F94" i="118"/>
  <c r="F97" i="118"/>
  <c r="F91" i="86"/>
  <c r="F90" i="86"/>
  <c r="F106" i="104"/>
  <c r="F63" i="104"/>
  <c r="F66" i="104" s="1"/>
  <c r="F107" i="104" s="1"/>
  <c r="F91" i="75"/>
  <c r="F90" i="75"/>
  <c r="F106" i="126"/>
  <c r="F63" i="126"/>
  <c r="F66" i="126" s="1"/>
  <c r="F107" i="126" s="1"/>
  <c r="F95" i="120"/>
  <c r="F94" i="120"/>
  <c r="F97" i="120"/>
  <c r="F91" i="101"/>
  <c r="F90" i="101"/>
  <c r="F91" i="123" l="1"/>
  <c r="F99" i="123" s="1"/>
  <c r="F100" i="118"/>
  <c r="F110" i="118" s="1"/>
  <c r="F111" i="118" s="1"/>
  <c r="F90" i="113"/>
  <c r="F99" i="113" s="1"/>
  <c r="F100" i="110"/>
  <c r="F110" i="110" s="1"/>
  <c r="F111" i="110" s="1"/>
  <c r="F91" i="107"/>
  <c r="F90" i="107"/>
  <c r="F100" i="95"/>
  <c r="F110" i="95" s="1"/>
  <c r="F111" i="95" s="1"/>
  <c r="F75" i="92"/>
  <c r="F79" i="92" s="1"/>
  <c r="F80" i="92" s="1"/>
  <c r="F107" i="92" s="1"/>
  <c r="F109" i="92" s="1"/>
  <c r="F91" i="92" s="1"/>
  <c r="F76" i="89"/>
  <c r="F80" i="89" s="1"/>
  <c r="F81" i="89" s="1"/>
  <c r="F108" i="89" s="1"/>
  <c r="F110" i="89" s="1"/>
  <c r="F95" i="83"/>
  <c r="F99" i="83"/>
  <c r="F97" i="83"/>
  <c r="F90" i="71"/>
  <c r="F99" i="71" s="1"/>
  <c r="F100" i="120"/>
  <c r="F110" i="120" s="1"/>
  <c r="F111" i="120" s="1"/>
  <c r="F70" i="126"/>
  <c r="F74" i="126"/>
  <c r="F72" i="104"/>
  <c r="F99" i="98"/>
  <c r="F97" i="98"/>
  <c r="F95" i="98"/>
  <c r="F94" i="98"/>
  <c r="F75" i="126"/>
  <c r="F74" i="104"/>
  <c r="F91" i="78"/>
  <c r="F92" i="78"/>
  <c r="F72" i="126"/>
  <c r="F75" i="104"/>
  <c r="F99" i="80"/>
  <c r="F97" i="80"/>
  <c r="F95" i="80"/>
  <c r="F94" i="80"/>
  <c r="F99" i="101"/>
  <c r="F97" i="101"/>
  <c r="F94" i="101"/>
  <c r="F95" i="101"/>
  <c r="F94" i="113"/>
  <c r="F97" i="113"/>
  <c r="F90" i="115"/>
  <c r="F91" i="115"/>
  <c r="F73" i="126"/>
  <c r="F97" i="75"/>
  <c r="F95" i="75"/>
  <c r="F94" i="75"/>
  <c r="F100" i="75" s="1"/>
  <c r="F110" i="75" s="1"/>
  <c r="F111" i="75" s="1"/>
  <c r="F99" i="75"/>
  <c r="F73" i="104"/>
  <c r="F97" i="86"/>
  <c r="F95" i="86"/>
  <c r="F94" i="86"/>
  <c r="F99" i="86"/>
  <c r="F71" i="104"/>
  <c r="F71" i="126"/>
  <c r="F70" i="104"/>
  <c r="F76" i="126" l="1"/>
  <c r="F80" i="126" s="1"/>
  <c r="F81" i="126" s="1"/>
  <c r="F108" i="126" s="1"/>
  <c r="F110" i="126" s="1"/>
  <c r="F92" i="126" s="1"/>
  <c r="F95" i="123"/>
  <c r="F94" i="123"/>
  <c r="F97" i="123"/>
  <c r="F95" i="113"/>
  <c r="F95" i="107"/>
  <c r="F94" i="107"/>
  <c r="F100" i="107" s="1"/>
  <c r="F110" i="107" s="1"/>
  <c r="F111" i="107" s="1"/>
  <c r="F97" i="107"/>
  <c r="F99" i="107"/>
  <c r="F100" i="101"/>
  <c r="F110" i="101" s="1"/>
  <c r="F111" i="101" s="1"/>
  <c r="F90" i="92"/>
  <c r="F97" i="92" s="1"/>
  <c r="F91" i="89"/>
  <c r="F92" i="89"/>
  <c r="F100" i="86"/>
  <c r="F110" i="86" s="1"/>
  <c r="F111" i="86" s="1"/>
  <c r="F100" i="83"/>
  <c r="F110" i="83" s="1"/>
  <c r="F111" i="83" s="1"/>
  <c r="F94" i="71"/>
  <c r="F95" i="71"/>
  <c r="F100" i="71" s="1"/>
  <c r="F110" i="71" s="1"/>
  <c r="F111" i="71" s="1"/>
  <c r="F97" i="71"/>
  <c r="F100" i="98"/>
  <c r="F110" i="98" s="1"/>
  <c r="F111" i="98" s="1"/>
  <c r="F100" i="113"/>
  <c r="F110" i="113" s="1"/>
  <c r="F111" i="113" s="1"/>
  <c r="F100" i="80"/>
  <c r="F110" i="80" s="1"/>
  <c r="F111" i="80" s="1"/>
  <c r="F95" i="115"/>
  <c r="F94" i="115"/>
  <c r="F99" i="115"/>
  <c r="F97" i="115"/>
  <c r="F76" i="104"/>
  <c r="F80" i="104" s="1"/>
  <c r="F81" i="104" s="1"/>
  <c r="F108" i="104" s="1"/>
  <c r="F110" i="104" s="1"/>
  <c r="F96" i="78"/>
  <c r="F95" i="78"/>
  <c r="F100" i="78"/>
  <c r="F98" i="78"/>
  <c r="F91" i="126" l="1"/>
  <c r="F95" i="126" s="1"/>
  <c r="F100" i="123"/>
  <c r="F110" i="123" s="1"/>
  <c r="F111" i="123" s="1"/>
  <c r="F94" i="92"/>
  <c r="F95" i="92"/>
  <c r="F100" i="92" s="1"/>
  <c r="F110" i="92" s="1"/>
  <c r="F111" i="92" s="1"/>
  <c r="F99" i="92"/>
  <c r="F98" i="89"/>
  <c r="F95" i="89"/>
  <c r="F96" i="89"/>
  <c r="F100" i="89"/>
  <c r="F101" i="78"/>
  <c r="F111" i="78" s="1"/>
  <c r="F112" i="78" s="1"/>
  <c r="F100" i="115"/>
  <c r="F110" i="115" s="1"/>
  <c r="F111" i="115" s="1"/>
  <c r="F98" i="126"/>
  <c r="F91" i="104"/>
  <c r="F92" i="104"/>
  <c r="F100" i="126" l="1"/>
  <c r="F96" i="126"/>
  <c r="F101" i="126" s="1"/>
  <c r="F111" i="126" s="1"/>
  <c r="F112" i="126" s="1"/>
  <c r="F101" i="89"/>
  <c r="F111" i="89" s="1"/>
  <c r="F112" i="89" s="1"/>
  <c r="F96" i="104"/>
  <c r="F95" i="104"/>
  <c r="F100" i="104"/>
  <c r="F98" i="104"/>
  <c r="F101" i="104" l="1"/>
  <c r="F111" i="104" s="1"/>
  <c r="F112" i="10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3B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<sst xmlns="http://schemas.openxmlformats.org/spreadsheetml/2006/main" count="4801" uniqueCount="380">
  <si>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</si>
  <si>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</si>
  <si>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</si>
  <si>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</si>
  <si>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</si>
  <si>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</si>
  <si>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</si>
  <si>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</si>
  <si>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</si>
  <si>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</si>
  <si>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</si>
  <si>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</si>
  <si>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</si>
  <si>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</si>
  <si>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</si>
  <si>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</si>
  <si>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</si>
  <si>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</si>
  <si>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</si>
  <si>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</si>
  <si>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</si>
  <si>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</si>
  <si>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</si>
  <si>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</si>
  <si>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</si>
  <si>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</si>
  <si>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</si>
  <si>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</si>
  <si>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</si>
  <si>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</si>
  <si>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</si>
  <si>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</si>
  <si>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</si>
  <si>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</si>
  <si>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</si>
  <si>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</si>
  <si>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</si>
  <si>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</si>
  <si>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</si>
  <si>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</si>
  <si>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</si>
  <si>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</si>
  <si>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</si>
  <si>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</si>
  <si>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</si>
  <si>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</si>
  <si>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</si>
  <si>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</si>
  <si>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</si>
  <si>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</si>
  <si>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</si>
  <si>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</si>
  <si>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</si>
  <si>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</si>
  <si>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</si>
  <si>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</si>
  <si>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</si>
  <si>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</si>
  <si>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</si>
  <si>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</si>
  <si>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</si>
  <si>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</si>
  <si>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</si>
  <si>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</si>
  <si>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</si>
  <si>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</si>
  <si>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</si>
  <si>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</si>
  <si>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</si>
  <si>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</si>
  <si>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</si>
  <si>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</si>
  <si>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</si>
  <si>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</si>
  <si>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</si>
  <si>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</si>
  <si>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</si>
  <si>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</si>
  <si>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</si>
  <si>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</si>
  <si>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</si>
  <si>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</si>
  <si>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</si>
  <si>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</si>
  <si>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</si>
  <si>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</si>
  <si>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</si>
  <si>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</si>
  <si>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</si>
  <si>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</si>
  <si>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</si>
  <si>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</si>
  <si>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</si>
  <si>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</si>
  <si>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</si>
  <si>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</si>
  <si>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</si>
  <si>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</si>
  <si>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</si>
  <si>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</si>
  <si>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</si>
  <si>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</si>
  <si>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</si>
  <si>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</si>
  <si>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</si>
  <si>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</si>
  <si>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</si>
  <si>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</si>
  <si>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</si>
  <si>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</si>
  <si>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</si>
  <si>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</si>
  <si>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</si>
  <si>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</si>
  <si>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</si>
  <si>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</si>
  <si>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</si>
  <si>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</si>
  <si>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</si>
  <si>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</si>
  <si>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</si>
  <si>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</si>
  <si>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</si>
  <si>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</si>
  <si>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</si>
  <si>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</si>
  <si>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</si>
  <si>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</si>
  <si>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</si>
  <si>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</si>
  <si>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</si>
  <si>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</si>
  <si>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</si>
  <si>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</si>
  <si>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</si>
  <si>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</si>
  <si>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</si>
  <si>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</si>
  <si>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</si>
  <si>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</si>
  <si>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</si>
  <si>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</si>
  <si>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</si>
  <si>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</si>
  <si>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</si>
  <si>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</si>
  <si>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</si>
  <si>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</si>
  <si>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</si>
  <si>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</si>
  <si>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</si>
  <si>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</si>
  <si>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</si>
  <si>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</si>
  <si>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</si>
  <si>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</si>
  <si>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</si>
  <si>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</si>
  <si>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</si>
  <si>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São Cristóvão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</si>
  <si>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</si>
  <si>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</si>
  <si>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</si>
  <si>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</si>
  <si>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</si>
  <si>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</si>
  <si>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</si>
  <si>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</si>
  <si>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</si>
  <si>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</si>
  <si>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</si>
  <si>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</si>
  <si>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</si>
  <si>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</si>
  <si>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</si>
  <si>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</si>
  <si>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</si>
  <si>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</si>
  <si>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</si>
  <si>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</si>
  <si>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</si>
  <si>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</si>
  <si>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</si>
  <si>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</si>
  <si>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</si>
  <si>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</si>
  <si>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</si>
  <si>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</si>
  <si>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</si>
  <si>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</si>
  <si>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</si>
  <si>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</si>
  <si>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</si>
  <si>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</si>
  <si>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</si>
  <si>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</si>
  <si>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</si>
  <si>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</si>
  <si>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</si>
  <si>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</si>
  <si>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</si>
  <si>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</si>
  <si>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</si>
  <si>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</si>
  <si>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</si>
  <si>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</si>
  <si>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</si>
  <si>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</si>
  <si>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</si>
  <si>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</si>
  <si>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</si>
  <si>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</si>
  <si>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</si>
  <si>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</si>
  <si>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</si>
  <si>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</si>
  <si>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</si>
  <si>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</si>
  <si>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</si>
  <si>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</si>
  <si>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</si>
  <si>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</si>
  <si>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</si>
  <si>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</si>
  <si>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</si>
  <si>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</si>
  <si>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</si>
  <si>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</si>
  <si>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</si>
  <si>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</si>
  <si>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</si>
  <si>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</si>
  <si>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</si>
  <si>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</si>
  <si>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</si>
  <si>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</si>
  <si>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</si>
  <si>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</si>
  <si>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</si>
  <si>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</si>
  <si>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</si>
  <si>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</si>
  <si>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</si>
  <si>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</si>
  <si>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</si>
  <si>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</si>
  <si>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</si>
  <si>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</si>
  <si>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</si>
  <si>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</si>
  <si>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</si>
  <si>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</si>
  <si>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</si>
  <si>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Jornada de 32 horas semanais - de 21h às 06h, de segunda à quinta, com intervalo de 1 hora de intrajornada concedida.</t>
  </si>
  <si>
    <t>O salário de R$ 1.100,00 considera uma jornada de trabalho de 44 horas semanais, como este cargo será de 32 horas semanais, matematicamente falando, consideraremos o salário base proporcional aos referidos R$ 1.100,00. A fórmula utilizada será: 32/44 ≅ 0,72, o que equivale a aproxidamente 72% da jornada semanal normal de trabalho. Portanto, consideraremos o salário base de R$ 800,00 (72% de R$ 1.100,00).</t>
  </si>
  <si>
    <t>3341-10</t>
  </si>
  <si>
    <t>Inspetor de Alunos de Escola Pública</t>
  </si>
  <si>
    <t>Cálculo do adicional noturno: 60 minutos divididos por 52,5 minutos = índice do adicional noturno (1,142851)</t>
  </si>
  <si>
    <t>Total de horas noturnas computadas diariamente: 6 x 1,142851 = 6h 51 min noturnos</t>
  </si>
  <si>
    <t>Total de horas noturnas computadas mensalmente: 6 x 1,142851 x 16,58333 ≅ 113,7137</t>
  </si>
  <si>
    <t xml:space="preserve">Consideraremos o mês médio composto por 16,58333 dias, valor oriundo do cálculo por meio do qual foram considerados apenas os dias úteis, com exceção de todas as sextas-feiras, já que nessas não haverá labor. </t>
  </si>
  <si>
    <t>-</t>
  </si>
  <si>
    <t>Calça social, na cor usual da empresa, tamanho sob medida</t>
  </si>
  <si>
    <t>Sapato preto social</t>
  </si>
  <si>
    <t>5132-05</t>
  </si>
  <si>
    <t>Cozinheiro</t>
  </si>
  <si>
    <t>Calça comprida brim, de elástico, na cor branca, tamanho sob medida</t>
  </si>
  <si>
    <t>Camisa brim, manga curta, na cor branca, tipo jaleco, com emblema da empresa, tamanho sob medida.</t>
  </si>
  <si>
    <t>Bota cano médio, em PVC, na cor branca</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</si>
  <si>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</si>
  <si>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</si>
  <si>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</si>
  <si>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</si>
  <si>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</si>
  <si>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</si>
  <si>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Mangote confeccionado em lona para proteção dos braços</t>
  </si>
  <si>
    <t>5135-05</t>
  </si>
  <si>
    <t>Auxiliar de Cozinha</t>
  </si>
  <si>
    <t>4141-40</t>
  </si>
  <si>
    <t>Auxiliar de Serviços Operacionais</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</si>
  <si>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</si>
  <si>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</si>
  <si>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</si>
  <si>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</si>
  <si>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</si>
  <si>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</si>
  <si>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</si>
  <si>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</si>
  <si>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</si>
  <si>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Capacete de Segurança, material polietileno de alta densidade, tipo I, aba total, classe B</t>
  </si>
  <si>
    <t>Óculos de Segurança em policarbonato, lente incolor</t>
  </si>
  <si>
    <t>Cinturão de segurança tipo paraquedista / 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</si>
  <si>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</si>
  <si>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</si>
  <si>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</si>
  <si>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</si>
  <si>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 xml:space="preserve"> Luva isolante de borracha (AT), classe 2, de acordo com a tensão de máxima 17000V</t>
  </si>
  <si>
    <t xml:space="preserve"> Luva de cobertura 30/40kV confeccionada em vaqueta na palma, dedos e dorso</t>
  </si>
  <si>
    <t>7156-15</t>
  </si>
  <si>
    <t>Auxiliar de Eletricista</t>
  </si>
  <si>
    <t>7152-10</t>
  </si>
  <si>
    <t>Pedreiro</t>
  </si>
  <si>
    <t>Macacão brim pesado manga curta, com emblema e na cor usual da empresa, tamanho sob medida</t>
  </si>
  <si>
    <t>Botina de segurança pedreiro</t>
  </si>
  <si>
    <t>Capacete de Segurança, material polietileno de alta densidade, tipo II, aba frontal</t>
  </si>
  <si>
    <t>Protetor Auditivo de inserção tipo plug, atenuação mínima de 15 dB, NRRsf</t>
  </si>
  <si>
    <t>Luva de Segurança confeccionada em vaqueta</t>
  </si>
  <si>
    <t>Protetor Solar, bloqueador UVA/UVB, 120g, FPS mínimo de 30</t>
  </si>
  <si>
    <t>7170-20</t>
  </si>
  <si>
    <t>Auxiliar de Pedreiro</t>
  </si>
  <si>
    <t>5143-10</t>
  </si>
  <si>
    <t>Auxiliar de Manutenção Predial</t>
  </si>
  <si>
    <t>7166-10</t>
  </si>
  <si>
    <t>Pintor</t>
  </si>
  <si>
    <t>Adicional de Insalubridade</t>
  </si>
  <si>
    <t>Capacete de Segurança, material polietileno de alta densidade, tipo II, aba frontal, classe B</t>
  </si>
  <si>
    <t>Respirador reutilizável tipo peça semifacial com dois filtros, deve ser usado com cartuchos e filtros multigases</t>
  </si>
  <si>
    <t>7241-10</t>
  </si>
  <si>
    <t>Bombeiro Hidráulico</t>
  </si>
  <si>
    <t>Bota de PVC, cano médio</t>
  </si>
  <si>
    <t>Luva de segurança confeccionada em vaqueta</t>
  </si>
  <si>
    <t>Luvas de PVC , cano longo</t>
  </si>
  <si>
    <t>7155-05</t>
  </si>
  <si>
    <t>Carpinteiro</t>
  </si>
  <si>
    <t>Capacete acoplado com protetor facial incolor</t>
  </si>
  <si>
    <t xml:space="preserve"> Avental de raspa de couro 1,00m x 0,60m</t>
  </si>
  <si>
    <t>Máscara respiratória para pós finos Pff1, respirador com válvula, elástico, clip nasal</t>
  </si>
  <si>
    <t>Manga de raspa de couro</t>
  </si>
  <si>
    <t>Luva neoprene</t>
  </si>
  <si>
    <t>Protetor Auditivo tipo concha</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</si>
  <si>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</si>
  <si>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</si>
  <si>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</si>
  <si>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</si>
  <si>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</si>
  <si>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</si>
  <si>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</si>
  <si>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</si>
  <si>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</si>
  <si>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</si>
  <si>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</si>
  <si>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</si>
  <si>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</si>
  <si>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</si>
  <si>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</si>
  <si>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</si>
  <si>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</si>
  <si>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</si>
  <si>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</si>
  <si>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</si>
  <si>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</si>
  <si>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Vestuário de segurança para aplicação de defensivos agrícolas, confeccionado em tecido tipo tela, com mínimo de 65% algodão e 35% poliéster, com tratamento hidro-repelente</t>
  </si>
  <si>
    <t>6231-10</t>
  </si>
  <si>
    <t>Vaqueiro</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</si>
  <si>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</si>
  <si>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</si>
  <si>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</si>
  <si>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</si>
  <si>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</si>
  <si>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</si>
  <si>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</si>
  <si>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</si>
  <si>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</si>
  <si>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</si>
  <si>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</si>
  <si>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</si>
  <si>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</si>
  <si>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</si>
  <si>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</si>
  <si>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</si>
  <si>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</si>
  <si>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</si>
  <si>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</si>
  <si>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</si>
  <si>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</si>
  <si>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</si>
  <si>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</si>
  <si>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</si>
  <si>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</si>
  <si>
    <t>A jornada de trabalho de 32 horas semanais não contempla auxílio alimentação.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</si>
</sst>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68">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b/>
      <sz val="10"/>
      <color theme="1"/>
      <name val="Calibri"/>
      <charset val="134"/>
      <scheme val="minor"/>
    </font>
    <font>
      <i/>
      <sz val="10"/>
      <name val="Calibri"/>
      <charset val="134"/>
      <scheme val="minor"/>
    </font>
    <font>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134"/>
    </font>
    <font>
      <u/>
      <sz val="10"/>
      <color indexed="12"/>
      <name val="Arial"/>
      <charset val="134"/>
    </font>
    <font>
      <b/>
      <sz val="15"/>
      <color indexed="56"/>
      <name val="Calibri"/>
      <charset val="134"/>
    </font>
    <font>
      <u/>
      <sz val="11"/>
      <color theme="10"/>
      <name val="Calibri"/>
      <charset val="134"/>
    </font>
    <font>
      <sz val="11"/>
      <color indexed="8"/>
      <name val="Arial"/>
      <charset val="134"/>
    </font>
    <font>
      <sz val="10"/>
      <color rgb="FF000000"/>
      <name val="Calibri"/>
      <charset val="134"/>
    </font>
    <font>
      <b/>
      <sz val="18"/>
      <color indexed="56"/>
      <name val="Cambria"/>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rgb="FFFF000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2" fillId="0" borderId="0" applyFont="0" applyFill="0" applyBorder="0" applyAlignment="0" applyProtection="0"/>
    <xf numFmtId="9" fontId="65" fillId="0" borderId="0" applyFont="0" applyFill="0" applyBorder="0" applyAlignment="0" applyProtection="0"/>
    <xf numFmtId="0" fontId="43" fillId="0" borderId="0"/>
    <xf numFmtId="44" fontId="42" fillId="0" borderId="0" applyFont="0" applyFill="0" applyBorder="0" applyAlignment="0" applyProtection="0"/>
    <xf numFmtId="0" fontId="37" fillId="0" borderId="0"/>
    <xf numFmtId="166" fontId="42"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44"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44" fontId="65" fillId="0" borderId="0" applyFont="0" applyFill="0" applyBorder="0" applyAlignment="0" applyProtection="0"/>
    <xf numFmtId="0" fontId="44" fillId="0" borderId="0" applyNumberFormat="0" applyFill="0" applyBorder="0" applyAlignment="0" applyProtection="0">
      <alignment vertical="top"/>
      <protection locked="0"/>
    </xf>
    <xf numFmtId="0" fontId="37" fillId="0" borderId="0" applyFont="0" applyFill="0" applyBorder="0" applyAlignment="0" applyProtection="0"/>
    <xf numFmtId="166" fontId="37" fillId="0" borderId="0" applyFont="0" applyFill="0" applyBorder="0" applyAlignment="0" applyProtection="0"/>
    <xf numFmtId="166"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0" fontId="48" fillId="0" borderId="0"/>
    <xf numFmtId="44" fontId="42" fillId="0" borderId="0" applyFont="0" applyFill="0" applyBorder="0" applyAlignment="0" applyProtection="0"/>
    <xf numFmtId="43" fontId="42"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44" fontId="43" fillId="0" borderId="0" applyFont="0" applyFill="0" applyBorder="0" applyAlignment="0" applyProtection="0"/>
    <xf numFmtId="165" fontId="42" fillId="0" borderId="0" applyBorder="0" applyProtection="0"/>
    <xf numFmtId="0" fontId="37" fillId="0" borderId="0"/>
    <xf numFmtId="0" fontId="65" fillId="0" borderId="0"/>
    <xf numFmtId="0" fontId="42" fillId="0" borderId="0"/>
    <xf numFmtId="0" fontId="47" fillId="0" borderId="0"/>
    <xf numFmtId="43" fontId="42" fillId="0" borderId="0" applyFont="0" applyFill="0" applyBorder="0" applyAlignment="0" applyProtection="0"/>
    <xf numFmtId="9" fontId="42"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64" fontId="42"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0"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0" fontId="49" fillId="0" borderId="0" applyNumberFormat="0" applyFill="0" applyBorder="0" applyAlignment="0" applyProtection="0"/>
    <xf numFmtId="0" fontId="45" fillId="0" borderId="61" applyNumberFormat="0" applyFill="0" applyAlignment="0" applyProtection="0"/>
    <xf numFmtId="164"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5" fillId="0" borderId="0" applyFont="0" applyFill="0" applyBorder="0" applyAlignment="0" applyProtection="0"/>
  </cellStyleXfs>
  <cellXfs count="402">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2" fillId="0" borderId="1" xfId="0" applyFont="1" applyBorder="1" applyAlignment="1" applyProtection="1">
      <alignment horizontal="left" vertical="center" wrapText="1"/>
    </xf>
    <xf numFmtId="0" fontId="32" fillId="0" borderId="0" xfId="0" applyFont="1"/>
    <xf numFmtId="0" fontId="32" fillId="0" borderId="46" xfId="0" applyFont="1" applyBorder="1" applyAlignment="1" applyProtection="1">
      <alignment horizontal="center" vertical="center" wrapText="1"/>
    </xf>
    <xf numFmtId="0" fontId="33" fillId="2" borderId="0" xfId="0" applyFont="1" applyFill="1"/>
    <xf numFmtId="0" fontId="33" fillId="2" borderId="0" xfId="0" applyFont="1" applyFill="1" applyAlignment="1">
      <alignment horizontal="center" vertical="center" wrapText="1"/>
    </xf>
    <xf numFmtId="0" fontId="34" fillId="0" borderId="0" xfId="0" applyFont="1" applyBorder="1" applyAlignment="1">
      <alignment horizontal="center" vertical="center"/>
    </xf>
    <xf numFmtId="0" fontId="33" fillId="2" borderId="0" xfId="0" applyFont="1" applyFill="1" applyBorder="1" applyAlignment="1">
      <alignment horizontal="center" vertical="center" wrapText="1"/>
    </xf>
    <xf numFmtId="0" fontId="35" fillId="0" borderId="0" xfId="0" applyFont="1" applyBorder="1" applyAlignment="1">
      <alignment horizontal="justify" vertical="center"/>
    </xf>
    <xf numFmtId="0" fontId="33" fillId="2" borderId="0" xfId="0" applyFont="1" applyFill="1" applyAlignment="1">
      <alignment wrapText="1"/>
    </xf>
    <xf numFmtId="0" fontId="33" fillId="2" borderId="0" xfId="0" applyFont="1" applyFill="1" applyBorder="1"/>
    <xf numFmtId="10" fontId="33" fillId="2" borderId="0" xfId="0" applyNumberFormat="1" applyFont="1" applyFill="1" applyBorder="1" applyAlignment="1">
      <alignment horizontal="center" vertical="center" wrapText="1"/>
    </xf>
    <xf numFmtId="10" fontId="33" fillId="2" borderId="0" xfId="0" applyNumberFormat="1" applyFont="1" applyFill="1" applyBorder="1"/>
    <xf numFmtId="9" fontId="33" fillId="2" borderId="0" xfId="0" applyNumberFormat="1" applyFont="1" applyFill="1"/>
    <xf numFmtId="168" fontId="33" fillId="2" borderId="0" xfId="0" applyNumberFormat="1" applyFont="1" applyFill="1" applyAlignment="1">
      <alignment horizontal="center" vertical="center" wrapText="1"/>
    </xf>
    <xf numFmtId="0" fontId="0" fillId="3" borderId="1" xfId="0" applyFill="1" applyBorder="1" applyProtection="1">
      <protection locked="0"/>
    </xf>
    <xf numFmtId="2" fontId="25" fillId="3" borderId="1" xfId="0" applyNumberFormat="1" applyFont="1" applyFill="1" applyBorder="1" applyAlignment="1" applyProtection="1">
      <alignment vertical="justify" wrapText="1"/>
      <protection locked="0"/>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7" fillId="0" borderId="2" xfId="0" applyFont="1" applyBorder="1" applyAlignment="1">
      <alignment horizontal="justify" vertical="center"/>
    </xf>
    <xf numFmtId="0" fontId="0" fillId="0" borderId="4" xfId="0" applyBorder="1" applyAlignment="1"/>
    <xf numFmtId="0" fontId="37" fillId="2" borderId="1" xfId="0" applyFont="1" applyFill="1" applyBorder="1" applyAlignment="1">
      <alignment horizontal="justify" vertical="center"/>
    </xf>
    <xf numFmtId="0" fontId="0" fillId="2" borderId="1" xfId="0" applyFill="1" applyBorder="1" applyAlignment="1"/>
    <xf numFmtId="0" fontId="41" fillId="0" borderId="0" xfId="0" applyFont="1" applyBorder="1" applyAlignment="1">
      <alignment horizontal="justify" vertical="center"/>
    </xf>
    <xf numFmtId="0" fontId="0" fillId="0" borderId="0" xfId="0" applyBorder="1" applyAlignment="1"/>
    <xf numFmtId="0" fontId="40" fillId="0" borderId="2" xfId="0" applyFont="1" applyBorder="1" applyAlignment="1">
      <alignment horizontal="justify" vertical="center"/>
    </xf>
    <xf numFmtId="0" fontId="39" fillId="0" borderId="4" xfId="0" applyFont="1" applyBorder="1" applyAlignment="1"/>
    <xf numFmtId="0" fontId="36" fillId="0" borderId="2" xfId="0" applyFont="1" applyBorder="1" applyAlignment="1">
      <alignment horizontal="justify" vertical="center"/>
    </xf>
    <xf numFmtId="0" fontId="36" fillId="0" borderId="0" xfId="0" applyFont="1" applyBorder="1" applyAlignment="1">
      <alignment horizontal="justify" vertical="center"/>
    </xf>
    <xf numFmtId="0" fontId="33" fillId="2" borderId="0" xfId="0" applyFont="1" applyFill="1" applyBorder="1" applyAlignment="1"/>
    <xf numFmtId="0" fontId="37" fillId="0" borderId="1" xfId="0" applyFont="1" applyBorder="1" applyAlignment="1">
      <alignment horizontal="justify" vertical="center"/>
    </xf>
    <xf numFmtId="0" fontId="0" fillId="0" borderId="1" xfId="0" applyBorder="1" applyAlignment="1"/>
    <xf numFmtId="0" fontId="38"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0" fontId="32" fillId="0" borderId="0" xfId="0" applyFont="1" applyAlignment="1">
      <alignment horizontal="center" wrapText="1"/>
    </xf>
    <xf numFmtId="0" fontId="32" fillId="0" borderId="0" xfId="0" applyFont="1" applyAlignment="1">
      <alignment horizontal="left" vertical="top" wrapText="1"/>
    </xf>
    <xf numFmtId="0" fontId="29" fillId="10" borderId="2" xfId="0" applyFont="1" applyFill="1" applyBorder="1" applyAlignment="1" applyProtection="1">
      <alignment horizontal="left" vertical="top" wrapText="1"/>
    </xf>
    <xf numFmtId="0" fontId="30" fillId="10" borderId="3" xfId="0" applyFont="1" applyFill="1" applyBorder="1" applyAlignment="1" applyProtection="1">
      <alignment horizontal="left" vertical="top"/>
    </xf>
    <xf numFmtId="0" fontId="30" fillId="10" borderId="19" xfId="0" applyFont="1" applyFill="1" applyBorder="1" applyAlignment="1" applyProtection="1">
      <alignment horizontal="left" vertical="top"/>
    </xf>
    <xf numFmtId="44" fontId="28" fillId="3" borderId="2" xfId="12" applyNumberFormat="1" applyFont="1" applyFill="1" applyBorder="1" applyAlignment="1" applyProtection="1">
      <alignment horizontal="center" vertical="center"/>
      <protection locked="0"/>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43" fontId="25" fillId="3" borderId="53" xfId="77" applyFont="1" applyFill="1" applyBorder="1" applyAlignment="1" applyProtection="1">
      <alignment vertical="center"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9" t="s">
        <v>0</v>
      </c>
      <c r="B1" s="289"/>
      <c r="C1" s="289"/>
      <c r="D1" s="289"/>
      <c r="E1" s="289"/>
      <c r="F1" s="289"/>
      <c r="G1" s="289"/>
    </row>
    <row r="3" spans="1:7">
      <c r="B3" s="3" t="s">
        <v>1</v>
      </c>
      <c r="C3" s="290"/>
      <c r="D3" s="290"/>
      <c r="E3" s="290"/>
      <c r="F3" s="290"/>
      <c r="G3" s="290"/>
    </row>
    <row r="4" spans="1:7">
      <c r="B4" s="3" t="s">
        <v>2</v>
      </c>
      <c r="C4" s="290"/>
      <c r="D4" s="290"/>
      <c r="E4" s="290"/>
      <c r="F4" s="290"/>
      <c r="G4" s="290"/>
    </row>
    <row r="5" spans="1:7">
      <c r="B5" s="3" t="s">
        <v>3</v>
      </c>
      <c r="C5" s="290"/>
      <c r="D5" s="290"/>
      <c r="E5" s="290"/>
      <c r="F5" s="290"/>
      <c r="G5" s="290"/>
    </row>
    <row r="7" spans="1:7">
      <c r="A7" s="244" t="s">
        <v>4</v>
      </c>
      <c r="B7" s="244"/>
      <c r="C7" s="244"/>
      <c r="D7" s="244"/>
      <c r="E7" s="244"/>
      <c r="F7" s="244"/>
      <c r="G7" s="244"/>
    </row>
    <row r="8" spans="1:7">
      <c r="A8" s="4" t="s">
        <v>5</v>
      </c>
      <c r="B8" s="266" t="s">
        <v>6</v>
      </c>
      <c r="C8" s="267"/>
      <c r="D8" s="267"/>
      <c r="E8" s="267"/>
      <c r="F8" s="268"/>
      <c r="G8" s="4"/>
    </row>
    <row r="9" spans="1:7">
      <c r="A9" s="4" t="s">
        <v>7</v>
      </c>
      <c r="B9" s="266" t="s">
        <v>8</v>
      </c>
      <c r="C9" s="267"/>
      <c r="D9" s="267"/>
      <c r="E9" s="267"/>
      <c r="F9" s="268"/>
      <c r="G9" s="4" t="s">
        <v>9</v>
      </c>
    </row>
    <row r="10" spans="1:7">
      <c r="A10" s="4" t="s">
        <v>10</v>
      </c>
      <c r="B10" s="266" t="s">
        <v>11</v>
      </c>
      <c r="C10" s="267"/>
      <c r="D10" s="267"/>
      <c r="E10" s="267"/>
      <c r="F10" s="268"/>
      <c r="G10" s="6" t="s">
        <v>12</v>
      </c>
    </row>
    <row r="11" spans="1:7">
      <c r="A11" s="4" t="s">
        <v>13</v>
      </c>
      <c r="B11" s="266" t="s">
        <v>14</v>
      </c>
      <c r="C11" s="267"/>
      <c r="D11" s="267"/>
      <c r="E11" s="267"/>
      <c r="F11" s="268"/>
      <c r="G11" s="4">
        <v>12</v>
      </c>
    </row>
    <row r="12" spans="1:7">
      <c r="G12" s="7"/>
    </row>
    <row r="13" spans="1:7">
      <c r="A13" s="265" t="s">
        <v>15</v>
      </c>
      <c r="B13" s="265"/>
      <c r="C13" s="265"/>
      <c r="D13" s="265"/>
      <c r="E13" s="265"/>
      <c r="F13" s="265"/>
      <c r="G13" s="265"/>
    </row>
    <row r="14" spans="1:7" ht="15" customHeight="1">
      <c r="A14" s="8" t="s">
        <v>16</v>
      </c>
      <c r="B14" s="5"/>
      <c r="C14" s="260" t="s">
        <v>17</v>
      </c>
      <c r="D14" s="261"/>
      <c r="E14" s="262"/>
      <c r="F14" s="244" t="s">
        <v>18</v>
      </c>
      <c r="G14" s="244"/>
    </row>
    <row r="15" spans="1:7" ht="13.5">
      <c r="A15" s="280" t="s">
        <v>19</v>
      </c>
      <c r="B15" s="280"/>
      <c r="C15" s="281" t="s">
        <v>20</v>
      </c>
      <c r="D15" s="282"/>
      <c r="E15" s="283"/>
      <c r="F15" s="284">
        <v>4</v>
      </c>
      <c r="G15" s="285"/>
    </row>
    <row r="17" spans="1:7">
      <c r="A17" s="245" t="s">
        <v>21</v>
      </c>
      <c r="B17" s="245"/>
      <c r="C17" s="245"/>
      <c r="D17" s="245"/>
      <c r="E17" s="245"/>
      <c r="F17" s="245"/>
      <c r="G17" s="245"/>
    </row>
    <row r="18" spans="1:7">
      <c r="B18" s="10"/>
      <c r="C18" s="10"/>
      <c r="D18" s="10"/>
      <c r="E18" s="10"/>
      <c r="F18" s="11"/>
      <c r="G18" s="10"/>
    </row>
    <row r="19" spans="1:7">
      <c r="A19" s="244" t="s">
        <v>22</v>
      </c>
      <c r="B19" s="244"/>
      <c r="C19" s="244"/>
      <c r="D19" s="244"/>
      <c r="E19" s="244"/>
      <c r="F19" s="244"/>
      <c r="G19" s="244"/>
    </row>
    <row r="20" spans="1:7">
      <c r="A20" s="4">
        <v>1</v>
      </c>
      <c r="B20" s="286" t="s">
        <v>23</v>
      </c>
      <c r="C20" s="287"/>
      <c r="D20" s="287"/>
      <c r="E20" s="288"/>
      <c r="F20" s="260" t="s">
        <v>24</v>
      </c>
      <c r="G20" s="262"/>
    </row>
    <row r="21" spans="1:7">
      <c r="A21" s="4">
        <v>2</v>
      </c>
      <c r="B21" s="266" t="s">
        <v>25</v>
      </c>
      <c r="C21" s="267"/>
      <c r="D21" s="267"/>
      <c r="E21" s="268"/>
      <c r="F21" s="274">
        <v>873.6</v>
      </c>
      <c r="G21" s="275"/>
    </row>
    <row r="22" spans="1:7">
      <c r="A22" s="4">
        <v>3</v>
      </c>
      <c r="B22" s="266" t="s">
        <v>26</v>
      </c>
      <c r="C22" s="267"/>
      <c r="D22" s="267"/>
      <c r="E22" s="268"/>
      <c r="F22" s="276" t="s">
        <v>27</v>
      </c>
      <c r="G22" s="277"/>
    </row>
    <row r="23" spans="1:7">
      <c r="A23" s="4">
        <v>4</v>
      </c>
      <c r="B23" s="266" t="s">
        <v>28</v>
      </c>
      <c r="C23" s="267"/>
      <c r="D23" s="267"/>
      <c r="E23" s="268"/>
      <c r="F23" s="278" t="s">
        <v>29</v>
      </c>
      <c r="G23" s="279"/>
    </row>
    <row r="24" spans="1:7">
      <c r="A24" s="10"/>
      <c r="B24" s="12"/>
      <c r="C24" s="12"/>
      <c r="D24" s="12"/>
      <c r="E24" s="12"/>
      <c r="F24" s="11"/>
      <c r="G24" s="13"/>
    </row>
    <row r="25" spans="1:7">
      <c r="A25" s="10"/>
      <c r="B25" s="255" t="s">
        <v>30</v>
      </c>
      <c r="C25" s="255"/>
      <c r="D25" s="255"/>
      <c r="E25" s="255"/>
      <c r="F25" s="255"/>
      <c r="G25" s="255"/>
    </row>
    <row r="26" spans="1:7">
      <c r="D26" s="67"/>
    </row>
    <row r="27" spans="1:7">
      <c r="B27" s="4">
        <v>1</v>
      </c>
      <c r="C27" s="244" t="s">
        <v>31</v>
      </c>
      <c r="D27" s="244"/>
      <c r="E27" s="244"/>
      <c r="F27" s="15" t="s">
        <v>32</v>
      </c>
      <c r="G27" s="16" t="s">
        <v>33</v>
      </c>
    </row>
    <row r="28" spans="1:7">
      <c r="B28" s="4" t="s">
        <v>5</v>
      </c>
      <c r="C28" s="243" t="s">
        <v>34</v>
      </c>
      <c r="D28" s="243"/>
      <c r="E28" s="243"/>
      <c r="F28" s="17">
        <v>100</v>
      </c>
      <c r="G28" s="18">
        <v>873.6</v>
      </c>
    </row>
    <row r="29" spans="1:7">
      <c r="B29" s="4" t="s">
        <v>7</v>
      </c>
      <c r="C29" s="243" t="s">
        <v>35</v>
      </c>
      <c r="D29" s="243"/>
      <c r="E29" s="243"/>
      <c r="F29" s="19"/>
      <c r="G29" s="17">
        <f>F29*G28</f>
        <v>0</v>
      </c>
    </row>
    <row r="30" spans="1:7">
      <c r="B30" s="4" t="s">
        <v>10</v>
      </c>
      <c r="C30" s="243" t="s">
        <v>36</v>
      </c>
      <c r="D30" s="243"/>
      <c r="E30" s="243"/>
      <c r="F30" s="19"/>
      <c r="G30" s="17">
        <v>0</v>
      </c>
    </row>
    <row r="31" spans="1:7">
      <c r="B31" s="4" t="s">
        <v>13</v>
      </c>
      <c r="C31" s="243" t="s">
        <v>37</v>
      </c>
      <c r="D31" s="243"/>
      <c r="E31" s="243"/>
      <c r="F31" s="19"/>
      <c r="G31" s="17">
        <v>0</v>
      </c>
    </row>
    <row r="32" spans="1:7">
      <c r="B32" s="4" t="s">
        <v>38</v>
      </c>
      <c r="C32" s="243" t="s">
        <v>39</v>
      </c>
      <c r="D32" s="243"/>
      <c r="E32" s="243"/>
      <c r="F32" s="19"/>
      <c r="G32" s="17">
        <v>0</v>
      </c>
    </row>
    <row r="33" spans="1:7">
      <c r="B33" s="4" t="s">
        <v>40</v>
      </c>
      <c r="C33" s="243" t="s">
        <v>41</v>
      </c>
      <c r="D33" s="243"/>
      <c r="E33" s="243"/>
      <c r="F33" s="19"/>
      <c r="G33" s="17">
        <v>0</v>
      </c>
    </row>
    <row r="34" spans="1:7">
      <c r="B34" s="4" t="s">
        <v>42</v>
      </c>
      <c r="C34" s="243" t="s">
        <v>43</v>
      </c>
      <c r="D34" s="243"/>
      <c r="E34" s="243"/>
      <c r="F34" s="19"/>
      <c r="G34" s="17">
        <v>0</v>
      </c>
    </row>
    <row r="35" spans="1:7">
      <c r="B35" s="4" t="s">
        <v>44</v>
      </c>
      <c r="C35" s="243" t="s">
        <v>45</v>
      </c>
      <c r="D35" s="243"/>
      <c r="E35" s="243"/>
      <c r="F35" s="19"/>
      <c r="G35" s="17">
        <f>F35*G28</f>
        <v>0</v>
      </c>
    </row>
    <row r="36" spans="1:7">
      <c r="B36" s="260" t="s">
        <v>46</v>
      </c>
      <c r="C36" s="261"/>
      <c r="D36" s="261"/>
      <c r="E36" s="261"/>
      <c r="F36" s="262"/>
      <c r="G36" s="15">
        <f>SUM(G28:G35)</f>
        <v>873.6</v>
      </c>
    </row>
    <row r="38" spans="1:7" ht="15.75" customHeight="1">
      <c r="A38" s="270" t="s">
        <v>47</v>
      </c>
      <c r="B38" s="270"/>
      <c r="C38" s="270"/>
      <c r="D38" s="270"/>
      <c r="E38" s="270"/>
      <c r="F38" s="270"/>
      <c r="G38" s="10"/>
    </row>
    <row r="40" spans="1:7" ht="15.75" customHeight="1">
      <c r="A40" s="4">
        <v>2</v>
      </c>
      <c r="B40" s="260" t="s">
        <v>48</v>
      </c>
      <c r="C40" s="261"/>
      <c r="D40" s="261"/>
      <c r="E40" s="262"/>
      <c r="F40" s="15" t="s">
        <v>33</v>
      </c>
    </row>
    <row r="41" spans="1:7" ht="15.75" customHeight="1">
      <c r="A41" s="4" t="s">
        <v>5</v>
      </c>
      <c r="B41" s="266" t="s">
        <v>49</v>
      </c>
      <c r="C41" s="267"/>
      <c r="D41" s="20">
        <v>12</v>
      </c>
      <c r="E41" s="21">
        <v>6</v>
      </c>
      <c r="F41" s="22">
        <f>IF(((E41*15-G36*6%)&lt;=0),"0,00",E41*15-G36*6%)</f>
        <v>37.58</v>
      </c>
    </row>
    <row r="42" spans="1:7">
      <c r="A42" s="4" t="s">
        <v>7</v>
      </c>
      <c r="B42" s="266" t="s">
        <v>50</v>
      </c>
      <c r="C42" s="267"/>
      <c r="D42" s="20"/>
      <c r="E42" s="21">
        <v>20</v>
      </c>
      <c r="F42" s="23">
        <f>E42*22</f>
        <v>440</v>
      </c>
      <c r="G42" s="24"/>
    </row>
    <row r="43" spans="1:7">
      <c r="A43" s="4" t="s">
        <v>10</v>
      </c>
      <c r="B43" s="266" t="s">
        <v>51</v>
      </c>
      <c r="C43" s="267"/>
      <c r="D43" s="267"/>
      <c r="E43" s="268"/>
      <c r="F43" s="23">
        <v>150</v>
      </c>
      <c r="G43" s="24"/>
    </row>
    <row r="44" spans="1:7">
      <c r="A44" s="4" t="s">
        <v>13</v>
      </c>
      <c r="B44" s="266" t="s">
        <v>52</v>
      </c>
      <c r="C44" s="267"/>
      <c r="D44" s="267"/>
      <c r="E44" s="268"/>
      <c r="F44" s="26">
        <v>0</v>
      </c>
      <c r="G44" s="24"/>
    </row>
    <row r="45" spans="1:7">
      <c r="A45" s="4" t="s">
        <v>38</v>
      </c>
      <c r="B45" s="266" t="s">
        <v>53</v>
      </c>
      <c r="C45" s="267"/>
      <c r="D45" s="267"/>
      <c r="E45" s="268"/>
      <c r="F45" s="23">
        <v>2.5</v>
      </c>
      <c r="G45" s="24"/>
    </row>
    <row r="46" spans="1:7">
      <c r="A46" s="4" t="s">
        <v>42</v>
      </c>
      <c r="B46" s="266" t="s">
        <v>54</v>
      </c>
      <c r="C46" s="267"/>
      <c r="D46" s="267"/>
      <c r="E46" s="268"/>
      <c r="F46" s="23">
        <v>4.5</v>
      </c>
      <c r="G46" s="24"/>
    </row>
    <row r="47" spans="1:7">
      <c r="A47" s="4" t="s">
        <v>44</v>
      </c>
      <c r="B47" s="271" t="s">
        <v>55</v>
      </c>
      <c r="C47" s="272"/>
      <c r="D47" s="272"/>
      <c r="E47" s="273"/>
      <c r="F47" s="25">
        <v>0</v>
      </c>
      <c r="G47" s="24"/>
    </row>
    <row r="48" spans="1:7">
      <c r="A48" s="244" t="s">
        <v>56</v>
      </c>
      <c r="B48" s="244"/>
      <c r="C48" s="244"/>
      <c r="D48" s="244"/>
      <c r="E48" s="244"/>
      <c r="F48" s="27">
        <f>SUM(F41:F47)</f>
        <v>634.58000000000004</v>
      </c>
      <c r="G48" s="24"/>
    </row>
    <row r="49" spans="1:7">
      <c r="G49" s="24"/>
    </row>
    <row r="50" spans="1:7" ht="15.75" customHeight="1">
      <c r="A50" s="270" t="s">
        <v>57</v>
      </c>
      <c r="B50" s="270"/>
      <c r="C50" s="270"/>
      <c r="D50" s="270"/>
      <c r="E50" s="270"/>
      <c r="F50" s="270"/>
      <c r="G50" s="24"/>
    </row>
    <row r="51" spans="1:7">
      <c r="G51" s="24"/>
    </row>
    <row r="52" spans="1:7">
      <c r="A52" s="4">
        <v>3</v>
      </c>
      <c r="B52" s="244" t="s">
        <v>58</v>
      </c>
      <c r="C52" s="244"/>
      <c r="D52" s="244"/>
      <c r="E52" s="244"/>
      <c r="F52" s="15" t="s">
        <v>33</v>
      </c>
      <c r="G52" s="7"/>
    </row>
    <row r="53" spans="1:7">
      <c r="A53" s="4" t="s">
        <v>5</v>
      </c>
      <c r="B53" s="243" t="s">
        <v>59</v>
      </c>
      <c r="C53" s="243"/>
      <c r="D53" s="243"/>
      <c r="E53" s="243"/>
      <c r="F53" s="22" t="e">
        <f>#REF!</f>
        <v>#REF!</v>
      </c>
      <c r="G53" s="10"/>
    </row>
    <row r="54" spans="1:7">
      <c r="A54" s="4" t="s">
        <v>7</v>
      </c>
      <c r="B54" s="266" t="s">
        <v>60</v>
      </c>
      <c r="C54" s="267"/>
      <c r="D54" s="267"/>
      <c r="E54" s="268"/>
      <c r="F54" s="17">
        <v>0</v>
      </c>
      <c r="G54" s="12"/>
    </row>
    <row r="55" spans="1:7">
      <c r="A55" s="4" t="s">
        <v>10</v>
      </c>
      <c r="B55" s="243" t="s">
        <v>61</v>
      </c>
      <c r="C55" s="243"/>
      <c r="D55" s="243"/>
      <c r="E55" s="243"/>
      <c r="F55" s="17">
        <v>0</v>
      </c>
      <c r="G55" s="12"/>
    </row>
    <row r="56" spans="1:7">
      <c r="A56" s="4" t="s">
        <v>13</v>
      </c>
      <c r="B56" s="243" t="s">
        <v>62</v>
      </c>
      <c r="C56" s="243"/>
      <c r="D56" s="243"/>
      <c r="E56" s="243"/>
      <c r="F56" s="17">
        <v>0</v>
      </c>
      <c r="G56" s="10"/>
    </row>
    <row r="57" spans="1:7">
      <c r="A57" s="244" t="s">
        <v>63</v>
      </c>
      <c r="B57" s="244"/>
      <c r="C57" s="244"/>
      <c r="D57" s="244"/>
      <c r="E57" s="244"/>
      <c r="F57" s="15" t="e">
        <f>SUM(F53:F56)</f>
        <v>#REF!</v>
      </c>
      <c r="G57" s="12"/>
    </row>
    <row r="58" spans="1:7">
      <c r="G58" s="10"/>
    </row>
    <row r="59" spans="1:7">
      <c r="A59" s="245" t="s">
        <v>64</v>
      </c>
      <c r="B59" s="245"/>
      <c r="C59" s="245"/>
      <c r="D59" s="245"/>
      <c r="E59" s="245"/>
      <c r="F59" s="245"/>
    </row>
    <row r="60" spans="1:7">
      <c r="A60" s="9"/>
      <c r="B60" s="9"/>
      <c r="C60" s="9"/>
      <c r="D60" s="9"/>
      <c r="E60" s="9"/>
      <c r="F60" s="9"/>
    </row>
    <row r="61" spans="1:7">
      <c r="A61" s="9"/>
      <c r="B61" s="245" t="s">
        <v>65</v>
      </c>
      <c r="C61" s="245"/>
      <c r="D61" s="245"/>
      <c r="E61" s="245"/>
      <c r="F61" s="245"/>
    </row>
    <row r="62" spans="1:7">
      <c r="B62" s="1" t="s">
        <v>66</v>
      </c>
    </row>
    <row r="63" spans="1:7">
      <c r="A63" s="5" t="s">
        <v>67</v>
      </c>
      <c r="B63" s="244" t="s">
        <v>68</v>
      </c>
      <c r="C63" s="244"/>
      <c r="D63" s="244"/>
      <c r="E63" s="5" t="s">
        <v>32</v>
      </c>
      <c r="F63" s="15" t="s">
        <v>33</v>
      </c>
    </row>
    <row r="64" spans="1:7">
      <c r="A64" s="4" t="s">
        <v>5</v>
      </c>
      <c r="B64" s="243" t="s">
        <v>69</v>
      </c>
      <c r="C64" s="243"/>
      <c r="D64" s="243"/>
      <c r="E64" s="28">
        <v>0.2</v>
      </c>
      <c r="F64" s="17">
        <f t="shared" ref="F64:F71" si="0">E64*$G$36</f>
        <v>174.72</v>
      </c>
      <c r="G64" s="214"/>
    </row>
    <row r="65" spans="1:9">
      <c r="A65" s="4" t="s">
        <v>7</v>
      </c>
      <c r="B65" s="243" t="s">
        <v>70</v>
      </c>
      <c r="C65" s="243"/>
      <c r="D65" s="243"/>
      <c r="E65" s="28">
        <v>1.4999999999999999E-2</v>
      </c>
      <c r="F65" s="17">
        <f t="shared" si="0"/>
        <v>13.1</v>
      </c>
      <c r="G65" s="214"/>
    </row>
    <row r="66" spans="1:9">
      <c r="A66" s="4" t="s">
        <v>10</v>
      </c>
      <c r="B66" s="243" t="s">
        <v>71</v>
      </c>
      <c r="C66" s="243"/>
      <c r="D66" s="243"/>
      <c r="E66" s="28">
        <v>0.01</v>
      </c>
      <c r="F66" s="17">
        <f t="shared" si="0"/>
        <v>8.74</v>
      </c>
      <c r="G66" s="214"/>
    </row>
    <row r="67" spans="1:9">
      <c r="A67" s="4" t="s">
        <v>13</v>
      </c>
      <c r="B67" s="243" t="s">
        <v>72</v>
      </c>
      <c r="C67" s="243"/>
      <c r="D67" s="243"/>
      <c r="E67" s="28">
        <v>2E-3</v>
      </c>
      <c r="F67" s="17">
        <f t="shared" si="0"/>
        <v>1.75</v>
      </c>
      <c r="G67" s="214"/>
    </row>
    <row r="68" spans="1:9">
      <c r="A68" s="4" t="s">
        <v>38</v>
      </c>
      <c r="B68" s="243" t="s">
        <v>73</v>
      </c>
      <c r="C68" s="243"/>
      <c r="D68" s="243"/>
      <c r="E68" s="28">
        <v>2.5000000000000001E-2</v>
      </c>
      <c r="F68" s="17">
        <f t="shared" si="0"/>
        <v>21.84</v>
      </c>
      <c r="G68" s="214"/>
    </row>
    <row r="69" spans="1:9">
      <c r="A69" s="4" t="s">
        <v>40</v>
      </c>
      <c r="B69" s="243" t="s">
        <v>74</v>
      </c>
      <c r="C69" s="243"/>
      <c r="D69" s="243"/>
      <c r="E69" s="28">
        <v>0.08</v>
      </c>
      <c r="F69" s="17">
        <f t="shared" si="0"/>
        <v>69.89</v>
      </c>
      <c r="G69" s="214"/>
    </row>
    <row r="70" spans="1:9">
      <c r="A70" s="4" t="s">
        <v>42</v>
      </c>
      <c r="B70" s="269" t="s">
        <v>75</v>
      </c>
      <c r="C70" s="269"/>
      <c r="D70" s="269"/>
      <c r="E70" s="28">
        <v>0.03</v>
      </c>
      <c r="F70" s="17">
        <f t="shared" si="0"/>
        <v>26.21</v>
      </c>
      <c r="G70" s="214"/>
    </row>
    <row r="71" spans="1:9">
      <c r="A71" s="4" t="s">
        <v>44</v>
      </c>
      <c r="B71" s="243" t="s">
        <v>76</v>
      </c>
      <c r="C71" s="243"/>
      <c r="D71" s="243"/>
      <c r="E71" s="28">
        <v>6.0000000000000001E-3</v>
      </c>
      <c r="F71" s="17">
        <f t="shared" si="0"/>
        <v>5.24</v>
      </c>
      <c r="G71" s="214"/>
    </row>
    <row r="72" spans="1:9">
      <c r="A72" s="244" t="s">
        <v>77</v>
      </c>
      <c r="B72" s="244"/>
      <c r="C72" s="244"/>
      <c r="D72" s="244"/>
      <c r="E72" s="29">
        <f>SUM(E64:E71)</f>
        <v>0.36799999999999999</v>
      </c>
      <c r="F72" s="15">
        <f>SUM(F64:F71)</f>
        <v>321.49</v>
      </c>
    </row>
    <row r="73" spans="1:9">
      <c r="A73" s="14"/>
      <c r="B73" s="14"/>
      <c r="C73" s="14"/>
      <c r="D73" s="14"/>
      <c r="E73" s="30"/>
      <c r="F73" s="31"/>
    </row>
    <row r="74" spans="1:9">
      <c r="A74" s="264" t="s">
        <v>78</v>
      </c>
      <c r="B74" s="264"/>
      <c r="C74" s="264"/>
      <c r="D74" s="264"/>
      <c r="E74" s="264"/>
      <c r="F74" s="264"/>
    </row>
    <row r="75" spans="1:9">
      <c r="B75" s="10"/>
      <c r="C75" s="10"/>
      <c r="D75" s="10"/>
      <c r="E75" s="32"/>
    </row>
    <row r="76" spans="1:9">
      <c r="A76" s="5" t="s">
        <v>79</v>
      </c>
      <c r="B76" s="244" t="s">
        <v>80</v>
      </c>
      <c r="C76" s="244"/>
      <c r="D76" s="244"/>
      <c r="E76" s="5" t="s">
        <v>32</v>
      </c>
      <c r="F76" s="15" t="s">
        <v>33</v>
      </c>
    </row>
    <row r="77" spans="1:9">
      <c r="A77" s="4" t="s">
        <v>5</v>
      </c>
      <c r="B77" s="243" t="s">
        <v>80</v>
      </c>
      <c r="C77" s="243"/>
      <c r="D77" s="243"/>
      <c r="E77" s="28">
        <v>8.3299999999999999E-2</v>
      </c>
      <c r="F77" s="17">
        <f>E77*$G$36</f>
        <v>72.77</v>
      </c>
      <c r="G77" s="33"/>
    </row>
    <row r="78" spans="1:9">
      <c r="A78" s="244" t="s">
        <v>81</v>
      </c>
      <c r="B78" s="244"/>
      <c r="C78" s="244"/>
      <c r="D78" s="244"/>
      <c r="E78" s="29">
        <f>E77</f>
        <v>8.3299999999999999E-2</v>
      </c>
      <c r="F78" s="15">
        <f>SUM(F77:F77)</f>
        <v>72.77</v>
      </c>
    </row>
    <row r="79" spans="1:9">
      <c r="A79" s="34" t="s">
        <v>7</v>
      </c>
      <c r="B79" s="250" t="s">
        <v>82</v>
      </c>
      <c r="C79" s="250"/>
      <c r="D79" s="250"/>
      <c r="E79" s="28">
        <f>E72*E77</f>
        <v>3.0700000000000002E-2</v>
      </c>
      <c r="F79" s="35">
        <f>F78*E72</f>
        <v>26.78</v>
      </c>
      <c r="G79" s="33"/>
      <c r="H79" s="33"/>
      <c r="I79" s="33"/>
    </row>
    <row r="80" spans="1:9">
      <c r="A80" s="260" t="s">
        <v>77</v>
      </c>
      <c r="B80" s="261"/>
      <c r="C80" s="261"/>
      <c r="D80" s="261"/>
      <c r="E80" s="29">
        <f>SUM(E78:E79)</f>
        <v>0.114</v>
      </c>
      <c r="F80" s="15">
        <f>SUM(F78:F79)</f>
        <v>99.55</v>
      </c>
      <c r="G80" s="33"/>
    </row>
    <row r="81" spans="1:8">
      <c r="B81" s="10"/>
      <c r="C81" s="10"/>
      <c r="D81" s="10"/>
      <c r="E81" s="32"/>
    </row>
    <row r="82" spans="1:8">
      <c r="A82" s="5" t="s">
        <v>83</v>
      </c>
      <c r="B82" s="265" t="s">
        <v>84</v>
      </c>
      <c r="C82" s="265"/>
      <c r="D82" s="265"/>
      <c r="E82" s="5" t="s">
        <v>32</v>
      </c>
      <c r="F82" s="15" t="s">
        <v>33</v>
      </c>
    </row>
    <row r="83" spans="1:8">
      <c r="A83" s="4" t="s">
        <v>5</v>
      </c>
      <c r="B83" s="266" t="s">
        <v>85</v>
      </c>
      <c r="C83" s="267"/>
      <c r="D83" s="268"/>
      <c r="E83" s="28">
        <v>2.0000000000000001E-4</v>
      </c>
      <c r="F83" s="17">
        <f>E83*$G$36</f>
        <v>0.17</v>
      </c>
    </row>
    <row r="84" spans="1:8" ht="32.25" customHeight="1">
      <c r="A84" s="34" t="s">
        <v>7</v>
      </c>
      <c r="B84" s="250" t="s">
        <v>86</v>
      </c>
      <c r="C84" s="250"/>
      <c r="D84" s="250"/>
      <c r="E84" s="36">
        <f>E83*E72</f>
        <v>1E-4</v>
      </c>
      <c r="F84" s="35">
        <f>F83*E72</f>
        <v>0.06</v>
      </c>
    </row>
    <row r="85" spans="1:8">
      <c r="A85" s="260" t="s">
        <v>77</v>
      </c>
      <c r="B85" s="261"/>
      <c r="C85" s="261"/>
      <c r="D85" s="262"/>
      <c r="E85" s="29">
        <f>SUM(E83:E84)</f>
        <v>2.9999999999999997E-4</v>
      </c>
      <c r="F85" s="15">
        <f>SUM(F83:F84)</f>
        <v>0.23</v>
      </c>
    </row>
    <row r="87" spans="1:8">
      <c r="A87" s="255" t="s">
        <v>87</v>
      </c>
      <c r="B87" s="255"/>
      <c r="C87" s="255"/>
      <c r="D87" s="255"/>
      <c r="E87" s="255"/>
      <c r="F87" s="255"/>
    </row>
    <row r="88" spans="1:8">
      <c r="G88" s="37"/>
    </row>
    <row r="89" spans="1:8">
      <c r="A89" s="5" t="s">
        <v>88</v>
      </c>
      <c r="B89" s="244" t="s">
        <v>89</v>
      </c>
      <c r="C89" s="244"/>
      <c r="D89" s="244"/>
      <c r="E89" s="5" t="s">
        <v>32</v>
      </c>
      <c r="F89" s="15" t="s">
        <v>33</v>
      </c>
    </row>
    <row r="90" spans="1:8">
      <c r="A90" s="34" t="s">
        <v>5</v>
      </c>
      <c r="B90" s="215" t="s">
        <v>90</v>
      </c>
      <c r="C90" s="215"/>
      <c r="D90" s="215"/>
      <c r="E90" s="36">
        <v>4.1999999999999997E-3</v>
      </c>
      <c r="F90" s="35">
        <f>E90*$G$36</f>
        <v>3.67</v>
      </c>
      <c r="G90" s="33"/>
      <c r="H90" s="33"/>
    </row>
    <row r="91" spans="1:8">
      <c r="A91" s="34" t="s">
        <v>7</v>
      </c>
      <c r="B91" s="250" t="s">
        <v>91</v>
      </c>
      <c r="C91" s="250"/>
      <c r="D91" s="250"/>
      <c r="E91" s="36">
        <v>2.9999999999999997E-4</v>
      </c>
      <c r="F91" s="35">
        <f>F90*E69</f>
        <v>0.28999999999999998</v>
      </c>
      <c r="G91" s="10"/>
    </row>
    <row r="92" spans="1:8" ht="12.75" customHeight="1">
      <c r="A92" s="34" t="s">
        <v>10</v>
      </c>
      <c r="B92" s="263" t="s">
        <v>92</v>
      </c>
      <c r="C92" s="263"/>
      <c r="D92" s="263"/>
      <c r="E92" s="36">
        <v>4.3499999999999997E-2</v>
      </c>
      <c r="F92" s="35">
        <f>E92*$G$36</f>
        <v>38</v>
      </c>
      <c r="G92" s="10"/>
    </row>
    <row r="93" spans="1:8">
      <c r="A93" s="34" t="s">
        <v>13</v>
      </c>
      <c r="B93" s="250" t="s">
        <v>93</v>
      </c>
      <c r="C93" s="250"/>
      <c r="D93" s="250"/>
      <c r="E93" s="36">
        <v>1.9400000000000001E-2</v>
      </c>
      <c r="F93" s="35">
        <f>E93*$G$36</f>
        <v>16.95</v>
      </c>
      <c r="G93" s="7"/>
    </row>
    <row r="94" spans="1:8">
      <c r="A94" s="34" t="s">
        <v>38</v>
      </c>
      <c r="B94" s="250" t="s">
        <v>94</v>
      </c>
      <c r="C94" s="250"/>
      <c r="D94" s="250"/>
      <c r="E94" s="36">
        <f>E93*E72</f>
        <v>7.1000000000000004E-3</v>
      </c>
      <c r="F94" s="35">
        <f>E94*$G$36</f>
        <v>6.2</v>
      </c>
      <c r="G94" s="7"/>
    </row>
    <row r="95" spans="1:8" ht="12.75" customHeight="1">
      <c r="A95" s="34" t="s">
        <v>40</v>
      </c>
      <c r="B95" s="252" t="s">
        <v>95</v>
      </c>
      <c r="C95" s="253"/>
      <c r="D95" s="254"/>
      <c r="E95" s="38">
        <v>6.4999999999999997E-3</v>
      </c>
      <c r="F95" s="35">
        <f>E95*$G$36</f>
        <v>5.68</v>
      </c>
      <c r="G95" s="7"/>
    </row>
    <row r="96" spans="1:8">
      <c r="A96" s="216" t="s">
        <v>77</v>
      </c>
      <c r="B96" s="217"/>
      <c r="C96" s="217"/>
      <c r="D96" s="218"/>
      <c r="E96" s="39">
        <f>SUM(E90:E95)</f>
        <v>8.1000000000000003E-2</v>
      </c>
      <c r="F96" s="40">
        <f>SUM(F90:F95)</f>
        <v>70.790000000000006</v>
      </c>
      <c r="G96" s="10"/>
    </row>
    <row r="98" spans="1:7">
      <c r="A98" s="255" t="s">
        <v>96</v>
      </c>
      <c r="B98" s="255"/>
      <c r="C98" s="255"/>
      <c r="D98" s="255"/>
      <c r="E98" s="255"/>
      <c r="F98" s="255"/>
    </row>
    <row r="100" spans="1:7" ht="30.75" customHeight="1">
      <c r="A100" s="41" t="s">
        <v>97</v>
      </c>
      <c r="B100" s="256" t="s">
        <v>98</v>
      </c>
      <c r="C100" s="257"/>
      <c r="D100" s="258"/>
      <c r="E100" s="41" t="s">
        <v>32</v>
      </c>
      <c r="F100" s="40" t="s">
        <v>33</v>
      </c>
    </row>
    <row r="101" spans="1:7">
      <c r="A101" s="34" t="s">
        <v>5</v>
      </c>
      <c r="B101" s="259" t="s">
        <v>99</v>
      </c>
      <c r="C101" s="259"/>
      <c r="D101" s="259"/>
      <c r="E101" s="46">
        <v>0.121</v>
      </c>
      <c r="F101" s="35">
        <f t="shared" ref="F101:F106" si="1">E101*$G$36</f>
        <v>105.71</v>
      </c>
      <c r="G101" s="43"/>
    </row>
    <row r="102" spans="1:7">
      <c r="A102" s="34" t="s">
        <v>7</v>
      </c>
      <c r="B102" s="250" t="s">
        <v>100</v>
      </c>
      <c r="C102" s="250"/>
      <c r="D102" s="250"/>
      <c r="E102" s="38">
        <v>1.66E-2</v>
      </c>
      <c r="F102" s="35">
        <f t="shared" si="1"/>
        <v>14.5</v>
      </c>
    </row>
    <row r="103" spans="1:7">
      <c r="A103" s="34" t="s">
        <v>10</v>
      </c>
      <c r="B103" s="234" t="s">
        <v>101</v>
      </c>
      <c r="C103" s="235"/>
      <c r="D103" s="236"/>
      <c r="E103" s="36">
        <v>2.0000000000000001E-4</v>
      </c>
      <c r="F103" s="35">
        <f t="shared" si="1"/>
        <v>0.17</v>
      </c>
    </row>
    <row r="104" spans="1:7">
      <c r="A104" s="34" t="s">
        <v>13</v>
      </c>
      <c r="B104" s="234" t="s">
        <v>102</v>
      </c>
      <c r="C104" s="235"/>
      <c r="D104" s="236"/>
      <c r="E104" s="38">
        <v>2.8E-3</v>
      </c>
      <c r="F104" s="35">
        <f t="shared" si="1"/>
        <v>2.4500000000000002</v>
      </c>
      <c r="G104" s="32"/>
    </row>
    <row r="105" spans="1:7">
      <c r="A105" s="34" t="s">
        <v>38</v>
      </c>
      <c r="B105" s="250" t="s">
        <v>103</v>
      </c>
      <c r="C105" s="250"/>
      <c r="D105" s="250"/>
      <c r="E105" s="38">
        <v>2.9999999999999997E-4</v>
      </c>
      <c r="F105" s="35">
        <f t="shared" si="1"/>
        <v>0.26</v>
      </c>
      <c r="G105" s="32"/>
    </row>
    <row r="106" spans="1:7">
      <c r="A106" s="34" t="s">
        <v>40</v>
      </c>
      <c r="B106" s="234" t="s">
        <v>104</v>
      </c>
      <c r="C106" s="235"/>
      <c r="D106" s="236"/>
      <c r="E106" s="36">
        <v>0</v>
      </c>
      <c r="F106" s="35">
        <f t="shared" si="1"/>
        <v>0</v>
      </c>
    </row>
    <row r="107" spans="1:7">
      <c r="A107" s="247" t="s">
        <v>81</v>
      </c>
      <c r="B107" s="248"/>
      <c r="C107" s="248"/>
      <c r="D107" s="249"/>
      <c r="E107" s="45">
        <f>SUM(E101:E106)</f>
        <v>0.1409</v>
      </c>
      <c r="F107" s="40">
        <f>SUM(F101:F106)</f>
        <v>123.09</v>
      </c>
    </row>
    <row r="108" spans="1:7">
      <c r="A108" s="34" t="s">
        <v>42</v>
      </c>
      <c r="B108" s="250" t="s">
        <v>105</v>
      </c>
      <c r="C108" s="250"/>
      <c r="D108" s="250"/>
      <c r="E108" s="46">
        <f>E107*E72</f>
        <v>5.1900000000000002E-2</v>
      </c>
      <c r="F108" s="35">
        <f>F107*E72</f>
        <v>45.3</v>
      </c>
    </row>
    <row r="109" spans="1:7">
      <c r="A109" s="216" t="s">
        <v>77</v>
      </c>
      <c r="B109" s="217"/>
      <c r="C109" s="217"/>
      <c r="D109" s="217"/>
      <c r="E109" s="39">
        <f>E107+E108</f>
        <v>0.1928</v>
      </c>
      <c r="F109" s="40">
        <f>SUM(F107:F108)</f>
        <v>168.39</v>
      </c>
    </row>
    <row r="111" spans="1:7">
      <c r="A111" s="245" t="s">
        <v>106</v>
      </c>
      <c r="B111" s="245"/>
      <c r="C111" s="245"/>
      <c r="D111" s="245"/>
      <c r="E111" s="245"/>
      <c r="F111" s="245"/>
    </row>
    <row r="112" spans="1:7">
      <c r="A112" s="47"/>
    </row>
    <row r="113" spans="1:7">
      <c r="A113" s="5">
        <v>4</v>
      </c>
      <c r="B113" s="244" t="s">
        <v>107</v>
      </c>
      <c r="C113" s="244"/>
      <c r="D113" s="244"/>
      <c r="E113" s="244"/>
      <c r="F113" s="17" t="s">
        <v>33</v>
      </c>
    </row>
    <row r="114" spans="1:7">
      <c r="A114" s="3" t="s">
        <v>67</v>
      </c>
      <c r="B114" s="243" t="s">
        <v>108</v>
      </c>
      <c r="C114" s="243"/>
      <c r="D114" s="243"/>
      <c r="E114" s="243"/>
      <c r="F114" s="17">
        <f>F72</f>
        <v>321.49</v>
      </c>
    </row>
    <row r="115" spans="1:7">
      <c r="A115" s="3" t="s">
        <v>79</v>
      </c>
      <c r="B115" s="251" t="s">
        <v>109</v>
      </c>
      <c r="C115" s="251"/>
      <c r="D115" s="251"/>
      <c r="E115" s="251"/>
      <c r="F115" s="17">
        <f>F80</f>
        <v>99.55</v>
      </c>
    </row>
    <row r="116" spans="1:7">
      <c r="A116" s="3" t="s">
        <v>83</v>
      </c>
      <c r="B116" s="243" t="s">
        <v>110</v>
      </c>
      <c r="C116" s="243"/>
      <c r="D116" s="243"/>
      <c r="E116" s="243"/>
      <c r="F116" s="17">
        <f>F85</f>
        <v>0.23</v>
      </c>
    </row>
    <row r="117" spans="1:7">
      <c r="A117" s="3" t="s">
        <v>88</v>
      </c>
      <c r="B117" s="243" t="s">
        <v>111</v>
      </c>
      <c r="C117" s="243"/>
      <c r="D117" s="243"/>
      <c r="E117" s="243"/>
      <c r="F117" s="17">
        <f>F96</f>
        <v>70.790000000000006</v>
      </c>
    </row>
    <row r="118" spans="1:7">
      <c r="A118" s="3" t="s">
        <v>97</v>
      </c>
      <c r="B118" s="243" t="s">
        <v>112</v>
      </c>
      <c r="C118" s="243"/>
      <c r="D118" s="243"/>
      <c r="E118" s="243"/>
      <c r="F118" s="17">
        <f>F109</f>
        <v>168.39</v>
      </c>
    </row>
    <row r="119" spans="1:7">
      <c r="A119" s="3" t="s">
        <v>113</v>
      </c>
      <c r="B119" s="243" t="s">
        <v>55</v>
      </c>
      <c r="C119" s="243"/>
      <c r="D119" s="243"/>
      <c r="E119" s="243"/>
      <c r="F119" s="17"/>
    </row>
    <row r="120" spans="1:7">
      <c r="A120" s="244" t="s">
        <v>77</v>
      </c>
      <c r="B120" s="244"/>
      <c r="C120" s="244"/>
      <c r="D120" s="244"/>
      <c r="E120" s="244"/>
      <c r="F120" s="15">
        <f>SUM(F114:F119)</f>
        <v>660.45</v>
      </c>
    </row>
    <row r="122" spans="1:7">
      <c r="A122" s="245" t="s">
        <v>114</v>
      </c>
      <c r="B122" s="245"/>
      <c r="C122" s="245"/>
      <c r="D122" s="245"/>
      <c r="E122" s="245"/>
      <c r="F122" s="245"/>
      <c r="G122" s="48"/>
    </row>
    <row r="124" spans="1:7">
      <c r="A124" s="5">
        <v>5</v>
      </c>
      <c r="B124" s="244" t="s">
        <v>115</v>
      </c>
      <c r="C124" s="244"/>
      <c r="D124" s="244"/>
      <c r="E124" s="5" t="s">
        <v>32</v>
      </c>
      <c r="F124" s="15" t="s">
        <v>33</v>
      </c>
    </row>
    <row r="125" spans="1:7">
      <c r="A125" s="34" t="s">
        <v>5</v>
      </c>
      <c r="B125" s="246" t="s">
        <v>116</v>
      </c>
      <c r="C125" s="246"/>
      <c r="D125" s="246"/>
      <c r="E125" s="46">
        <v>0.03</v>
      </c>
      <c r="F125" s="35" t="e">
        <f>E125*($G$36+$F$48+$F$57+$F$120)</f>
        <v>#REF!</v>
      </c>
    </row>
    <row r="126" spans="1:7">
      <c r="A126" s="34" t="s">
        <v>7</v>
      </c>
      <c r="B126" s="240" t="s">
        <v>117</v>
      </c>
      <c r="C126" s="241"/>
      <c r="D126" s="241"/>
      <c r="E126" s="49">
        <f>E127+E128+E129</f>
        <v>0.14249999999999999</v>
      </c>
      <c r="F126" s="40" t="e">
        <f>SUM(F127:F129)</f>
        <v>#REF!</v>
      </c>
    </row>
    <row r="127" spans="1:7">
      <c r="A127" s="34" t="s">
        <v>118</v>
      </c>
      <c r="B127" s="234" t="s">
        <v>119</v>
      </c>
      <c r="C127" s="235"/>
      <c r="D127" s="236"/>
      <c r="E127" s="36">
        <v>7.5999999999999998E-2</v>
      </c>
      <c r="F127" s="35" t="e">
        <f>E127*(G36+F48+F57+F120+F125+F131)/(1-E126)</f>
        <v>#REF!</v>
      </c>
    </row>
    <row r="128" spans="1:7">
      <c r="A128" s="34" t="s">
        <v>120</v>
      </c>
      <c r="B128" s="234" t="s">
        <v>121</v>
      </c>
      <c r="C128" s="235"/>
      <c r="D128" s="236"/>
      <c r="E128" s="36">
        <v>1.6500000000000001E-2</v>
      </c>
      <c r="F128" s="35" t="e">
        <f>E128*(G36+F48+F57+F120+F125+F131)/(1-E126)</f>
        <v>#REF!</v>
      </c>
    </row>
    <row r="129" spans="1:8">
      <c r="A129" s="34" t="s">
        <v>122</v>
      </c>
      <c r="B129" s="237" t="s">
        <v>123</v>
      </c>
      <c r="C129" s="238"/>
      <c r="D129" s="239"/>
      <c r="E129" s="36">
        <v>0.05</v>
      </c>
      <c r="F129" s="35" t="e">
        <f>E129*(G36+F48+F57+F120+F125+F131)/(1-E126)</f>
        <v>#REF!</v>
      </c>
    </row>
    <row r="130" spans="1:8">
      <c r="A130" s="34" t="s">
        <v>124</v>
      </c>
      <c r="B130" s="234" t="s">
        <v>125</v>
      </c>
      <c r="C130" s="235"/>
      <c r="D130" s="236"/>
      <c r="E130" s="51"/>
      <c r="F130" s="40"/>
    </row>
    <row r="131" spans="1:8">
      <c r="A131" s="34" t="s">
        <v>10</v>
      </c>
      <c r="B131" s="234" t="s">
        <v>126</v>
      </c>
      <c r="C131" s="235"/>
      <c r="D131" s="236"/>
      <c r="E131" s="46">
        <v>7.0000000000000007E-2</v>
      </c>
      <c r="F131" s="35" t="e">
        <f>E131*($G$36+$F$48+$F$57+$F$120+F125)</f>
        <v>#REF!</v>
      </c>
    </row>
    <row r="132" spans="1:8">
      <c r="A132" s="216" t="s">
        <v>77</v>
      </c>
      <c r="B132" s="217"/>
      <c r="C132" s="217"/>
      <c r="D132" s="217"/>
      <c r="E132" s="218"/>
      <c r="F132" s="40" t="e">
        <f>F125+F126+F131</f>
        <v>#REF!</v>
      </c>
      <c r="G132" s="52"/>
    </row>
    <row r="135" spans="1:8" ht="32.25" customHeight="1">
      <c r="A135" s="240" t="s">
        <v>127</v>
      </c>
      <c r="B135" s="241"/>
      <c r="C135" s="241"/>
      <c r="D135" s="241"/>
      <c r="E135" s="242"/>
      <c r="F135" s="35" t="s">
        <v>33</v>
      </c>
    </row>
    <row r="136" spans="1:8">
      <c r="A136" s="34" t="s">
        <v>5</v>
      </c>
      <c r="B136" s="215" t="s">
        <v>128</v>
      </c>
      <c r="C136" s="215"/>
      <c r="D136" s="215"/>
      <c r="E136" s="215"/>
      <c r="F136" s="35">
        <f>G36</f>
        <v>873.6</v>
      </c>
    </row>
    <row r="137" spans="1:8">
      <c r="A137" s="34" t="s">
        <v>7</v>
      </c>
      <c r="B137" s="215" t="s">
        <v>129</v>
      </c>
      <c r="C137" s="215"/>
      <c r="D137" s="215"/>
      <c r="E137" s="215"/>
      <c r="F137" s="35">
        <f>F48</f>
        <v>634.58000000000004</v>
      </c>
    </row>
    <row r="138" spans="1:8">
      <c r="A138" s="34" t="s">
        <v>10</v>
      </c>
      <c r="B138" s="215" t="s">
        <v>130</v>
      </c>
      <c r="C138" s="215"/>
      <c r="D138" s="215"/>
      <c r="E138" s="215"/>
      <c r="F138" s="35" t="e">
        <f>F57</f>
        <v>#REF!</v>
      </c>
    </row>
    <row r="139" spans="1:8">
      <c r="A139" s="34" t="s">
        <v>13</v>
      </c>
      <c r="B139" s="215" t="s">
        <v>131</v>
      </c>
      <c r="C139" s="215"/>
      <c r="D139" s="215"/>
      <c r="E139" s="215"/>
      <c r="F139" s="35">
        <f>F120</f>
        <v>660.45</v>
      </c>
      <c r="G139" s="52"/>
    </row>
    <row r="140" spans="1:8" ht="16.5" customHeight="1">
      <c r="A140" s="216" t="s">
        <v>81</v>
      </c>
      <c r="B140" s="217"/>
      <c r="C140" s="217"/>
      <c r="D140" s="217"/>
      <c r="E140" s="218"/>
      <c r="F140" s="40" t="e">
        <f>SUM(F136:F139)</f>
        <v>#REF!</v>
      </c>
      <c r="G140" s="52"/>
    </row>
    <row r="141" spans="1:8">
      <c r="A141" s="34" t="s">
        <v>38</v>
      </c>
      <c r="B141" s="215" t="s">
        <v>132</v>
      </c>
      <c r="C141" s="215"/>
      <c r="D141" s="215"/>
      <c r="E141" s="215"/>
      <c r="F141" s="35" t="e">
        <f>F132</f>
        <v>#REF!</v>
      </c>
    </row>
    <row r="142" spans="1:8">
      <c r="A142" s="219" t="s">
        <v>77</v>
      </c>
      <c r="B142" s="219"/>
      <c r="C142" s="219"/>
      <c r="D142" s="219"/>
      <c r="E142" s="219"/>
      <c r="F142" s="53" t="e">
        <f>SUM(F140:F141)</f>
        <v>#REF!</v>
      </c>
      <c r="G142" s="52" t="e">
        <f>(F140+F131+F125)/(1-E126)</f>
        <v>#REF!</v>
      </c>
      <c r="H142" s="52"/>
    </row>
    <row r="143" spans="1:8">
      <c r="D143" s="220" t="s">
        <v>133</v>
      </c>
      <c r="E143" s="220"/>
      <c r="F143" s="54" t="e">
        <f>F142/G36</f>
        <v>#REF!</v>
      </c>
    </row>
    <row r="145" spans="1:8" ht="26.25" customHeight="1">
      <c r="A145" s="221" t="s">
        <v>134</v>
      </c>
      <c r="B145" s="221"/>
      <c r="C145" s="221"/>
      <c r="D145" s="221"/>
      <c r="E145" s="221"/>
      <c r="F145" s="221"/>
    </row>
    <row r="146" spans="1:8">
      <c r="A146" s="55"/>
      <c r="B146" s="55"/>
      <c r="C146" s="55"/>
      <c r="D146" s="55"/>
      <c r="E146" s="55"/>
      <c r="F146" s="55"/>
    </row>
    <row r="147" spans="1:8">
      <c r="A147" s="56" t="s">
        <v>135</v>
      </c>
      <c r="B147" s="57"/>
      <c r="C147" s="58"/>
      <c r="D147" s="59" t="s">
        <v>136</v>
      </c>
      <c r="E147" s="57"/>
      <c r="F147" s="60"/>
      <c r="G147" s="61"/>
      <c r="H147" s="61"/>
    </row>
    <row r="148" spans="1:8">
      <c r="A148" s="222" t="s">
        <v>137</v>
      </c>
      <c r="B148" s="223"/>
      <c r="C148" s="224"/>
      <c r="D148" s="225">
        <v>8.3299999999999999E-2</v>
      </c>
      <c r="E148" s="226"/>
      <c r="F148" s="227"/>
    </row>
    <row r="149" spans="1:8">
      <c r="A149" s="228" t="s">
        <v>138</v>
      </c>
      <c r="B149" s="229"/>
      <c r="C149" s="230"/>
      <c r="D149" s="231">
        <v>0.121</v>
      </c>
      <c r="E149" s="232"/>
      <c r="F149" s="233"/>
    </row>
    <row r="150" spans="1:8" ht="33.75" customHeight="1">
      <c r="A150" s="195" t="s">
        <v>139</v>
      </c>
      <c r="B150" s="196"/>
      <c r="C150" s="197"/>
      <c r="D150" s="198">
        <v>0.05</v>
      </c>
      <c r="E150" s="199"/>
      <c r="F150" s="200"/>
    </row>
    <row r="151" spans="1:8">
      <c r="A151" s="201" t="s">
        <v>81</v>
      </c>
      <c r="B151" s="202"/>
      <c r="C151" s="203"/>
      <c r="D151" s="204">
        <v>0.25430000000000003</v>
      </c>
      <c r="E151" s="205"/>
      <c r="F151" s="206"/>
    </row>
    <row r="152" spans="1:8" ht="33.75" customHeight="1">
      <c r="A152" s="207" t="s">
        <v>140</v>
      </c>
      <c r="B152" s="208"/>
      <c r="C152" s="209"/>
      <c r="D152" s="62">
        <v>7.39</v>
      </c>
      <c r="E152" s="63">
        <v>7.6</v>
      </c>
      <c r="F152" s="64">
        <v>7.8200000000000006E-2</v>
      </c>
    </row>
    <row r="153" spans="1:8">
      <c r="A153" s="210" t="s">
        <v>141</v>
      </c>
      <c r="B153" s="211"/>
      <c r="C153" s="212"/>
      <c r="D153" s="65">
        <v>32.82</v>
      </c>
      <c r="E153" s="65">
        <v>33.03</v>
      </c>
      <c r="F153" s="66">
        <v>0.33250000000000002</v>
      </c>
    </row>
    <row r="154" spans="1:8" ht="36" customHeight="1">
      <c r="A154" s="213" t="s">
        <v>142</v>
      </c>
      <c r="B154" s="213"/>
      <c r="C154" s="213"/>
      <c r="D154" s="213"/>
      <c r="E154" s="213"/>
      <c r="F154" s="21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6"/>
  <sheetViews>
    <sheetView workbookViewId="0">
      <selection activeCell="H21" sqref="H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384" t="s">
        <v>247</v>
      </c>
      <c r="B5" s="384"/>
      <c r="C5" s="384"/>
      <c r="D5" s="384"/>
      <c r="E5" s="384"/>
      <c r="F5" s="75">
        <f>SUM(F2:F4)</f>
        <v>404.22</v>
      </c>
    </row>
    <row r="6" spans="1:6">
      <c r="A6" s="384" t="s">
        <v>248</v>
      </c>
      <c r="B6" s="384"/>
      <c r="C6" s="384"/>
      <c r="D6" s="384"/>
      <c r="E6" s="384"/>
      <c r="F6" s="75">
        <f>TRUNC(F5/12,2)</f>
        <v>33.68</v>
      </c>
    </row>
  </sheetData>
  <sheetProtection algorithmName="SHA-512" hashValue="uaWG5QYWQcQKsUjmQCyZ1cfw8IOZ3+QQpI7MZBTg4PhZqSTSKdOUk3XnsyhkiN93+3Y428JdG8r5dc26KfBksA==" saltValue="NTSvAUmeZCJHXgw5SKv0i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29"/>
  <sheetViews>
    <sheetView view="pageBreakPreview" topLeftCell="A35"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264</v>
      </c>
      <c r="F19" s="354"/>
      <c r="H19" s="78"/>
    </row>
    <row r="20" spans="2:8" s="76" customFormat="1">
      <c r="B20" s="89"/>
      <c r="C20" s="93">
        <v>3</v>
      </c>
      <c r="D20" s="94" t="s">
        <v>170</v>
      </c>
      <c r="E20" s="355">
        <v>1596.95</v>
      </c>
      <c r="F20" s="356"/>
      <c r="H20" s="78"/>
    </row>
    <row r="21" spans="2:8" s="76" customFormat="1">
      <c r="B21" s="89"/>
      <c r="C21" s="93">
        <v>4</v>
      </c>
      <c r="D21" s="94" t="s">
        <v>171</v>
      </c>
      <c r="E21" s="357" t="s">
        <v>265</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1596.95</v>
      </c>
    </row>
    <row r="26" spans="2:8">
      <c r="B26" s="79"/>
      <c r="C26" s="107"/>
      <c r="D26" s="108" t="s">
        <v>77</v>
      </c>
      <c r="E26" s="109"/>
      <c r="F26" s="110">
        <f>TRUNC(SUM(F25:F25),2)</f>
        <v>1596.95</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133.02000000000001</v>
      </c>
    </row>
    <row r="30" spans="2:8">
      <c r="B30" s="79"/>
      <c r="C30" s="93" t="s">
        <v>7</v>
      </c>
      <c r="D30" s="115" t="s">
        <v>179</v>
      </c>
      <c r="E30" s="116">
        <v>0.121</v>
      </c>
      <c r="F30" s="114">
        <f>TRUNC(($F$26*E30),2)</f>
        <v>193.23</v>
      </c>
    </row>
    <row r="31" spans="2:8">
      <c r="B31" s="79"/>
      <c r="C31" s="107"/>
      <c r="D31" s="108" t="s">
        <v>77</v>
      </c>
      <c r="E31" s="117">
        <f>SUM(E29:E30)</f>
        <v>0.20430000000000001</v>
      </c>
      <c r="F31" s="118">
        <f>TRUNC(SUM(F29:F30),2)</f>
        <v>326.25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384.64</v>
      </c>
    </row>
    <row r="35" spans="2:6">
      <c r="B35" s="79"/>
      <c r="C35" s="93" t="s">
        <v>7</v>
      </c>
      <c r="D35" s="102" t="s">
        <v>183</v>
      </c>
      <c r="E35" s="125">
        <v>2.5000000000000001E-2</v>
      </c>
      <c r="F35" s="126">
        <f t="shared" si="0"/>
        <v>48.08</v>
      </c>
    </row>
    <row r="36" spans="2:6">
      <c r="B36" s="79"/>
      <c r="C36" s="93" t="s">
        <v>10</v>
      </c>
      <c r="D36" s="102" t="s">
        <v>184</v>
      </c>
      <c r="E36" s="125">
        <v>0.03</v>
      </c>
      <c r="F36" s="126">
        <f t="shared" si="0"/>
        <v>57.69</v>
      </c>
    </row>
    <row r="37" spans="2:6">
      <c r="B37" s="79"/>
      <c r="C37" s="93" t="s">
        <v>13</v>
      </c>
      <c r="D37" s="102" t="s">
        <v>185</v>
      </c>
      <c r="E37" s="125">
        <v>1.4999999999999999E-2</v>
      </c>
      <c r="F37" s="126">
        <f t="shared" si="0"/>
        <v>28.84</v>
      </c>
    </row>
    <row r="38" spans="2:6">
      <c r="B38" s="79"/>
      <c r="C38" s="93" t="s">
        <v>38</v>
      </c>
      <c r="D38" s="102" t="s">
        <v>186</v>
      </c>
      <c r="E38" s="125">
        <v>0.01</v>
      </c>
      <c r="F38" s="126">
        <f t="shared" si="0"/>
        <v>19.23</v>
      </c>
    </row>
    <row r="39" spans="2:6">
      <c r="B39" s="79"/>
      <c r="C39" s="93" t="s">
        <v>40</v>
      </c>
      <c r="D39" s="102" t="s">
        <v>187</v>
      </c>
      <c r="E39" s="125">
        <v>6.0000000000000001E-3</v>
      </c>
      <c r="F39" s="126">
        <f t="shared" si="0"/>
        <v>11.53</v>
      </c>
    </row>
    <row r="40" spans="2:6">
      <c r="B40" s="79"/>
      <c r="C40" s="93" t="s">
        <v>42</v>
      </c>
      <c r="D40" s="102" t="s">
        <v>188</v>
      </c>
      <c r="E40" s="125">
        <v>2E-3</v>
      </c>
      <c r="F40" s="126">
        <f t="shared" si="0"/>
        <v>3.84</v>
      </c>
    </row>
    <row r="41" spans="2:6">
      <c r="B41" s="79"/>
      <c r="C41" s="93" t="s">
        <v>44</v>
      </c>
      <c r="D41" s="102" t="s">
        <v>74</v>
      </c>
      <c r="E41" s="125">
        <v>0.08</v>
      </c>
      <c r="F41" s="126">
        <f t="shared" si="0"/>
        <v>153.85</v>
      </c>
    </row>
    <row r="42" spans="2:6">
      <c r="B42" s="79"/>
      <c r="C42" s="350" t="s">
        <v>77</v>
      </c>
      <c r="D42" s="343"/>
      <c r="E42" s="128">
        <f>SUM(E34:E41)</f>
        <v>0.36799999999999999</v>
      </c>
      <c r="F42" s="129">
        <f>TRUNC(SUM(F34:F41),2)</f>
        <v>707.7</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72.180000000000007</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336.38</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326.25</v>
      </c>
    </row>
    <row r="53" spans="2:8">
      <c r="B53" s="79"/>
      <c r="C53" s="93" t="s">
        <v>180</v>
      </c>
      <c r="D53" s="115" t="s">
        <v>196</v>
      </c>
      <c r="E53" s="116">
        <f>E42</f>
        <v>0.36799999999999999</v>
      </c>
      <c r="F53" s="120">
        <f>F42</f>
        <v>707.7</v>
      </c>
    </row>
    <row r="54" spans="2:8">
      <c r="B54" s="79"/>
      <c r="C54" s="93" t="s">
        <v>189</v>
      </c>
      <c r="D54" s="115" t="s">
        <v>48</v>
      </c>
      <c r="E54" s="140"/>
      <c r="F54" s="120">
        <f>F49</f>
        <v>336.38</v>
      </c>
    </row>
    <row r="55" spans="2:8">
      <c r="B55" s="79"/>
      <c r="C55" s="137"/>
      <c r="D55" s="127" t="s">
        <v>77</v>
      </c>
      <c r="E55" s="141"/>
      <c r="F55" s="118">
        <f>SUM(F52:F54)</f>
        <v>1370.33</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10.130000000000001</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63.87</v>
      </c>
      <c r="G61" s="147"/>
      <c r="H61" s="148"/>
    </row>
    <row r="62" spans="2:8" s="77" customFormat="1">
      <c r="B62" s="143"/>
      <c r="C62" s="144" t="s">
        <v>13</v>
      </c>
      <c r="D62" s="145" t="s">
        <v>202</v>
      </c>
      <c r="E62" s="146">
        <v>1.8499999999999999E-2</v>
      </c>
      <c r="F62" s="126">
        <f>TRUNC(((F26+F55)*E62),2)</f>
        <v>54.89</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128.88999999999999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Cozinheiro'!F6</f>
        <v>27.44</v>
      </c>
    </row>
    <row r="84" spans="2:6">
      <c r="B84" s="79"/>
      <c r="C84" s="93" t="s">
        <v>7</v>
      </c>
      <c r="D84" s="311" t="s">
        <v>215</v>
      </c>
      <c r="E84" s="312"/>
      <c r="F84" s="158">
        <f>'Equipamentos - Cozinheiro'!F8</f>
        <v>42.12</v>
      </c>
    </row>
    <row r="85" spans="2:6">
      <c r="B85" s="79"/>
      <c r="C85" s="93" t="s">
        <v>10</v>
      </c>
      <c r="D85" s="311"/>
      <c r="E85" s="312"/>
      <c r="F85" s="120">
        <v>0</v>
      </c>
    </row>
    <row r="86" spans="2:6" ht="16.5" customHeight="1">
      <c r="B86" s="79"/>
      <c r="C86" s="316" t="s">
        <v>77</v>
      </c>
      <c r="D86" s="322"/>
      <c r="E86" s="317"/>
      <c r="F86" s="129">
        <f>TRUNC(SUM(F83:F85),2)</f>
        <v>69.56</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78.819999999999993</v>
      </c>
    </row>
    <row r="91" spans="2:6">
      <c r="B91" s="79"/>
      <c r="C91" s="93" t="s">
        <v>7</v>
      </c>
      <c r="D91" s="102" t="s">
        <v>126</v>
      </c>
      <c r="E91" s="160">
        <v>3.2599999999999997E-2</v>
      </c>
      <c r="F91" s="161">
        <f>TRUNC((F109*E91),2)</f>
        <v>103.2</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23.82</v>
      </c>
    </row>
    <row r="95" spans="2:6">
      <c r="B95" s="79"/>
      <c r="C95" s="163"/>
      <c r="D95" s="102" t="s">
        <v>220</v>
      </c>
      <c r="E95" s="160">
        <v>0.03</v>
      </c>
      <c r="F95" s="161">
        <f>TRUNC(((F90+F91+F109)/E101*E95),2)</f>
        <v>109.94</v>
      </c>
    </row>
    <row r="96" spans="2:6">
      <c r="B96" s="79"/>
      <c r="C96" s="163"/>
      <c r="D96" s="122" t="s">
        <v>221</v>
      </c>
      <c r="E96" s="162"/>
      <c r="F96" s="161"/>
    </row>
    <row r="97" spans="2:6">
      <c r="B97" s="79"/>
      <c r="C97" s="163"/>
      <c r="D97" s="102" t="s">
        <v>222</v>
      </c>
      <c r="E97" s="160">
        <v>0.05</v>
      </c>
      <c r="F97" s="161">
        <f>TRUNC((F90+F91+F109)/E101*E97,2)</f>
        <v>183.23</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499.01</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1596.95</v>
      </c>
    </row>
    <row r="105" spans="2:6">
      <c r="B105" s="79"/>
      <c r="C105" s="93" t="s">
        <v>7</v>
      </c>
      <c r="D105" s="310" t="s">
        <v>228</v>
      </c>
      <c r="E105" s="310"/>
      <c r="F105" s="120">
        <f>F55</f>
        <v>1370.33</v>
      </c>
    </row>
    <row r="106" spans="2:6">
      <c r="B106" s="79"/>
      <c r="C106" s="93" t="s">
        <v>10</v>
      </c>
      <c r="D106" s="310" t="s">
        <v>229</v>
      </c>
      <c r="E106" s="310"/>
      <c r="F106" s="120">
        <f>F65</f>
        <v>128.88999999999999</v>
      </c>
    </row>
    <row r="107" spans="2:6">
      <c r="B107" s="79"/>
      <c r="C107" s="93" t="s">
        <v>13</v>
      </c>
      <c r="D107" s="311" t="s">
        <v>230</v>
      </c>
      <c r="E107" s="312"/>
      <c r="F107" s="120">
        <f>F80</f>
        <v>0</v>
      </c>
    </row>
    <row r="108" spans="2:6">
      <c r="B108" s="79"/>
      <c r="C108" s="93" t="s">
        <v>38</v>
      </c>
      <c r="D108" s="310" t="s">
        <v>231</v>
      </c>
      <c r="E108" s="310"/>
      <c r="F108" s="120">
        <f>F86</f>
        <v>69.56</v>
      </c>
    </row>
    <row r="109" spans="2:6">
      <c r="B109" s="79"/>
      <c r="C109" s="313" t="s">
        <v>232</v>
      </c>
      <c r="D109" s="314"/>
      <c r="E109" s="315"/>
      <c r="F109" s="173">
        <f>TRUNC(SUM(F104:F108),2)</f>
        <v>3165.73</v>
      </c>
    </row>
    <row r="110" spans="2:6">
      <c r="B110" s="79"/>
      <c r="C110" s="93" t="s">
        <v>40</v>
      </c>
      <c r="D110" s="311" t="s">
        <v>233</v>
      </c>
      <c r="E110" s="312"/>
      <c r="F110" s="174">
        <f>F100</f>
        <v>499.01</v>
      </c>
    </row>
    <row r="111" spans="2:6">
      <c r="B111" s="79"/>
      <c r="C111" s="305" t="s">
        <v>234</v>
      </c>
      <c r="D111" s="306"/>
      <c r="E111" s="307"/>
      <c r="F111" s="175">
        <f>SUM(F109:F110)</f>
        <v>3664.74</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dK9/n3GKrgnKJWb+4h20sbkfrgMRoHlMnSIgTFbyECVFRDjVCA2tY5T1MoF0AJeBnWkXTwBv0HWGpWHbSAnRg==" saltValue="dU3HcHIBdcxhe2OJjTPMk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A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384" t="s">
        <v>247</v>
      </c>
      <c r="B5" s="384"/>
      <c r="C5" s="384"/>
      <c r="D5" s="384"/>
      <c r="E5" s="384"/>
      <c r="F5" s="75">
        <f>SUM(F2:F4)</f>
        <v>329.38</v>
      </c>
    </row>
    <row r="6" spans="1:6">
      <c r="A6" s="384" t="s">
        <v>248</v>
      </c>
      <c r="B6" s="384"/>
      <c r="C6" s="384"/>
      <c r="D6" s="384"/>
      <c r="E6" s="384"/>
      <c r="F6" s="75">
        <f>TRUNC(F5/12,2)</f>
        <v>27.44</v>
      </c>
    </row>
  </sheetData>
  <sheetProtection algorithmName="SHA-512" hashValue="EVo6c6ptY12vRNjcSdN5avonxQTekoQVh7QDwArUbtMicbAuKNk/CGJR9N4asCjIvL/DBQDoWjPHhfN86Ry2Fw==" saltValue="t7X30hP/Vj8she82yKl9q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384" t="s">
        <v>247</v>
      </c>
      <c r="B7" s="384"/>
      <c r="C7" s="384"/>
      <c r="D7" s="384"/>
      <c r="E7" s="384"/>
      <c r="F7" s="75">
        <f>SUM(F2:F6)</f>
        <v>505.46</v>
      </c>
    </row>
    <row r="8" spans="1:6">
      <c r="A8" s="384" t="s">
        <v>248</v>
      </c>
      <c r="B8" s="384"/>
      <c r="C8" s="384"/>
      <c r="D8" s="384"/>
      <c r="E8" s="384"/>
      <c r="F8" s="75">
        <f>TRUNC(F7/12,2)</f>
        <v>42.12</v>
      </c>
    </row>
  </sheetData>
  <sheetProtection algorithmName="SHA-512" hashValue="LelexJEnFwxfKb/GpOLxCtb8KaywV0N7gkpXfRPW4tJ2XVgojB6WIKo+MDwW8ZQyasySUDQTOTcoID4IRUMi5w==" saltValue="iVBJ1ztQoBOOqFlSbulI6g=="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H129"/>
  <sheetViews>
    <sheetView view="pageBreakPreview" topLeftCell="A35"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276</v>
      </c>
      <c r="F19" s="354"/>
      <c r="H19" s="78"/>
    </row>
    <row r="20" spans="2:8" s="76" customFormat="1">
      <c r="B20" s="89"/>
      <c r="C20" s="93">
        <v>3</v>
      </c>
      <c r="D20" s="94" t="s">
        <v>170</v>
      </c>
      <c r="E20" s="355">
        <v>1110.3399999999999</v>
      </c>
      <c r="F20" s="356"/>
      <c r="H20" s="78"/>
    </row>
    <row r="21" spans="2:8" s="76" customFormat="1">
      <c r="B21" s="89"/>
      <c r="C21" s="93">
        <v>4</v>
      </c>
      <c r="D21" s="94" t="s">
        <v>171</v>
      </c>
      <c r="E21" s="357" t="s">
        <v>277</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v>0.03</v>
      </c>
      <c r="F36" s="126">
        <f t="shared" si="0"/>
        <v>40.11</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50" t="s">
        <v>77</v>
      </c>
      <c r="D42" s="343"/>
      <c r="E42" s="128">
        <f>SUM(E34:E41)</f>
        <v>0.36799999999999999</v>
      </c>
      <c r="F42" s="129">
        <f>TRUNC(SUM(F34:F41),2)</f>
        <v>492.04</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365.57</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0.36799999999999999</v>
      </c>
      <c r="F53" s="120">
        <f>F42</f>
        <v>492.04</v>
      </c>
    </row>
    <row r="54" spans="2:8">
      <c r="B54" s="79"/>
      <c r="C54" s="93" t="s">
        <v>189</v>
      </c>
      <c r="D54" s="115" t="s">
        <v>48</v>
      </c>
      <c r="E54" s="140"/>
      <c r="F54" s="120">
        <f>F49</f>
        <v>365.57</v>
      </c>
    </row>
    <row r="55" spans="2:8">
      <c r="B55" s="79"/>
      <c r="C55" s="137"/>
      <c r="D55" s="127" t="s">
        <v>77</v>
      </c>
      <c r="E55" s="141"/>
      <c r="F55" s="118">
        <f>SUM(F52:F54)</f>
        <v>1084.45</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40.6</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92.61</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Aux. Cozinha'!F6</f>
        <v>27.44</v>
      </c>
    </row>
    <row r="84" spans="2:6">
      <c r="B84" s="79"/>
      <c r="C84" s="93" t="s">
        <v>7</v>
      </c>
      <c r="D84" s="311" t="s">
        <v>215</v>
      </c>
      <c r="E84" s="312"/>
      <c r="F84" s="158">
        <f>'Equipamentos - Aux. Cozinha'!F8</f>
        <v>42.12</v>
      </c>
    </row>
    <row r="85" spans="2:6">
      <c r="B85" s="79"/>
      <c r="C85" s="93" t="s">
        <v>10</v>
      </c>
      <c r="D85" s="311"/>
      <c r="E85" s="312"/>
      <c r="F85" s="120">
        <v>0</v>
      </c>
    </row>
    <row r="86" spans="2:6" ht="16.5" customHeight="1">
      <c r="B86" s="79"/>
      <c r="C86" s="316" t="s">
        <v>77</v>
      </c>
      <c r="D86" s="322"/>
      <c r="E86" s="317"/>
      <c r="F86" s="129">
        <f>TRUNC(SUM(F83:F85),2)</f>
        <v>69.56</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58.68</v>
      </c>
    </row>
    <row r="91" spans="2:6">
      <c r="B91" s="79"/>
      <c r="C91" s="93" t="s">
        <v>7</v>
      </c>
      <c r="D91" s="102" t="s">
        <v>126</v>
      </c>
      <c r="E91" s="160">
        <v>3.2599999999999997E-2</v>
      </c>
      <c r="F91" s="161">
        <f>TRUNC((F109*E91),2)</f>
        <v>76.83</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17.73</v>
      </c>
    </row>
    <row r="95" spans="2:6">
      <c r="B95" s="79"/>
      <c r="C95" s="163"/>
      <c r="D95" s="102" t="s">
        <v>220</v>
      </c>
      <c r="E95" s="160">
        <v>0.03</v>
      </c>
      <c r="F95" s="161">
        <f>TRUNC(((F90+F91+F109)/E101*E95),2)</f>
        <v>81.849999999999994</v>
      </c>
    </row>
    <row r="96" spans="2:6">
      <c r="B96" s="79"/>
      <c r="C96" s="163"/>
      <c r="D96" s="122" t="s">
        <v>221</v>
      </c>
      <c r="E96" s="162"/>
      <c r="F96" s="161"/>
    </row>
    <row r="97" spans="2:6">
      <c r="B97" s="79"/>
      <c r="C97" s="163"/>
      <c r="D97" s="102" t="s">
        <v>222</v>
      </c>
      <c r="E97" s="160">
        <v>0.05</v>
      </c>
      <c r="F97" s="161">
        <f>TRUNC((F90+F91+F109)/E101*E97,2)</f>
        <v>136.41999999999999</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371.51</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1110.3399999999999</v>
      </c>
    </row>
    <row r="105" spans="2:6">
      <c r="B105" s="79"/>
      <c r="C105" s="93" t="s">
        <v>7</v>
      </c>
      <c r="D105" s="310" t="s">
        <v>228</v>
      </c>
      <c r="E105" s="310"/>
      <c r="F105" s="120">
        <f>F55</f>
        <v>1084.45</v>
      </c>
    </row>
    <row r="106" spans="2:6">
      <c r="B106" s="79"/>
      <c r="C106" s="93" t="s">
        <v>10</v>
      </c>
      <c r="D106" s="310" t="s">
        <v>229</v>
      </c>
      <c r="E106" s="310"/>
      <c r="F106" s="120">
        <f>F65</f>
        <v>92.61</v>
      </c>
    </row>
    <row r="107" spans="2:6">
      <c r="B107" s="79"/>
      <c r="C107" s="93" t="s">
        <v>13</v>
      </c>
      <c r="D107" s="311" t="s">
        <v>230</v>
      </c>
      <c r="E107" s="312"/>
      <c r="F107" s="120">
        <f>F80</f>
        <v>0</v>
      </c>
    </row>
    <row r="108" spans="2:6">
      <c r="B108" s="79"/>
      <c r="C108" s="93" t="s">
        <v>38</v>
      </c>
      <c r="D108" s="310" t="s">
        <v>231</v>
      </c>
      <c r="E108" s="310"/>
      <c r="F108" s="120">
        <f>F86</f>
        <v>69.56</v>
      </c>
    </row>
    <row r="109" spans="2:6">
      <c r="B109" s="79"/>
      <c r="C109" s="313" t="s">
        <v>232</v>
      </c>
      <c r="D109" s="314"/>
      <c r="E109" s="315"/>
      <c r="F109" s="173">
        <f>TRUNC(SUM(F104:F108),2)</f>
        <v>2356.96</v>
      </c>
    </row>
    <row r="110" spans="2:6">
      <c r="B110" s="79"/>
      <c r="C110" s="93" t="s">
        <v>40</v>
      </c>
      <c r="D110" s="311" t="s">
        <v>233</v>
      </c>
      <c r="E110" s="312"/>
      <c r="F110" s="174">
        <f>F100</f>
        <v>371.51</v>
      </c>
    </row>
    <row r="111" spans="2:6">
      <c r="B111" s="79"/>
      <c r="C111" s="305" t="s">
        <v>234</v>
      </c>
      <c r="D111" s="306"/>
      <c r="E111" s="307"/>
      <c r="F111" s="175">
        <f>SUM(F109:F110)</f>
        <v>2728.47</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c6zbhIuOQEjnh/2iOE6KKzOHkYwu/axXThkVR2sZ7bLXF+FTtPBljIrKE+Q5snn0ZVVYebVbKM75Ew/33svCLQ==" saltValue="7+7VO2nYfWozVNh0AsDVh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D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384" t="s">
        <v>247</v>
      </c>
      <c r="B5" s="384"/>
      <c r="C5" s="384"/>
      <c r="D5" s="384"/>
      <c r="E5" s="384"/>
      <c r="F5" s="75">
        <f>SUM(F2:F4)</f>
        <v>329.38</v>
      </c>
    </row>
    <row r="6" spans="1:6">
      <c r="A6" s="384" t="s">
        <v>248</v>
      </c>
      <c r="B6" s="384"/>
      <c r="C6" s="384"/>
      <c r="D6" s="384"/>
      <c r="E6" s="384"/>
      <c r="F6" s="75">
        <f>TRUNC(F5/12,2)</f>
        <v>27.44</v>
      </c>
    </row>
  </sheetData>
  <sheetProtection algorithmName="SHA-512" hashValue="InV7Y+Hd+YaEWjQ8FkIlobw0dSFOqBizPQYuvNFarDb7vZZWe+/8DCxZtp2/uB5W7gv20EBk1CHSNSn/7IAURA==" saltValue="wFc/JppmlJDSKa0yO0dRK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384" t="s">
        <v>247</v>
      </c>
      <c r="B7" s="384"/>
      <c r="C7" s="384"/>
      <c r="D7" s="384"/>
      <c r="E7" s="384"/>
      <c r="F7" s="75">
        <f>SUM(F2:F6)</f>
        <v>505.46</v>
      </c>
    </row>
    <row r="8" spans="1:6">
      <c r="A8" s="384" t="s">
        <v>248</v>
      </c>
      <c r="B8" s="384"/>
      <c r="C8" s="384"/>
      <c r="D8" s="384"/>
      <c r="E8" s="384"/>
      <c r="F8" s="75">
        <f>TRUNC(F7/12,2)</f>
        <v>42.12</v>
      </c>
    </row>
  </sheetData>
  <sheetProtection algorithmName="SHA-512" hashValue="txYmQL5NPH2PqtRHR5AG/U6judXbz4oDb2d1tVZT/ItODvorU+vFFv99ipS7UZFuOmw8d+Y8fgw1eLU7MaeotQ==" saltValue="zOlZeD33NZaK8LFaUoihV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29"/>
  <sheetViews>
    <sheetView view="pageBreakPreview" topLeftCell="A34" zoomScale="120" zoomScaleNormal="100" zoomScaleSheetLayoutView="120" workbookViewId="0">
      <selection activeCell="F45" sqref="F45"/>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278</v>
      </c>
      <c r="F19" s="354"/>
      <c r="H19" s="78"/>
    </row>
    <row r="20" spans="2:8" s="76" customFormat="1">
      <c r="B20" s="89"/>
      <c r="C20" s="93">
        <v>3</v>
      </c>
      <c r="D20" s="94" t="s">
        <v>170</v>
      </c>
      <c r="E20" s="390">
        <v>1100.92</v>
      </c>
      <c r="F20" s="356"/>
      <c r="H20" s="78"/>
    </row>
    <row r="21" spans="2:8" s="76" customFormat="1">
      <c r="B21" s="89"/>
      <c r="C21" s="93">
        <v>4</v>
      </c>
      <c r="D21" s="94" t="s">
        <v>171</v>
      </c>
      <c r="E21" s="357" t="s">
        <v>279</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v>0.03</v>
      </c>
      <c r="F36" s="126">
        <f t="shared" si="0"/>
        <v>39.770000000000003</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0" t="s">
        <v>77</v>
      </c>
      <c r="D42" s="343"/>
      <c r="E42" s="128">
        <f>SUM(E34:E41)</f>
        <v>0.36799999999999999</v>
      </c>
      <c r="F42" s="129">
        <f>TRUNC(SUM(F34:F41),2)</f>
        <v>487.86</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366.14</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0.36799999999999999</v>
      </c>
      <c r="F53" s="120">
        <f>F42</f>
        <v>487.86</v>
      </c>
    </row>
    <row r="54" spans="2:8">
      <c r="B54" s="79"/>
      <c r="C54" s="93" t="s">
        <v>189</v>
      </c>
      <c r="D54" s="115" t="s">
        <v>48</v>
      </c>
      <c r="E54" s="140"/>
      <c r="F54" s="120">
        <f>F49</f>
        <v>366.14</v>
      </c>
    </row>
    <row r="55" spans="2:8">
      <c r="B55" s="79"/>
      <c r="C55" s="137"/>
      <c r="D55" s="127" t="s">
        <v>77</v>
      </c>
      <c r="E55" s="141"/>
      <c r="F55" s="118">
        <f>SUM(F52:F54)</f>
        <v>1078.9100000000001</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40.32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91.9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Aux. Serv. Oper.'!F6</f>
        <v>27.44</v>
      </c>
    </row>
    <row r="84" spans="2:6">
      <c r="B84" s="79"/>
      <c r="C84" s="93" t="s">
        <v>7</v>
      </c>
      <c r="D84" s="311" t="s">
        <v>215</v>
      </c>
      <c r="E84" s="312"/>
      <c r="F84" s="158">
        <f>'Equipamentos - Aux. Serv. Oper.'!F11</f>
        <v>74.569999999999993</v>
      </c>
    </row>
    <row r="85" spans="2:6">
      <c r="B85" s="79"/>
      <c r="C85" s="93" t="s">
        <v>10</v>
      </c>
      <c r="D85" s="311"/>
      <c r="E85" s="312"/>
      <c r="F85" s="120">
        <v>0</v>
      </c>
    </row>
    <row r="86" spans="2:6" ht="16.5" customHeight="1">
      <c r="B86" s="79"/>
      <c r="C86" s="316" t="s">
        <v>77</v>
      </c>
      <c r="D86" s="322"/>
      <c r="E86" s="317"/>
      <c r="F86" s="129">
        <f>TRUNC(SUM(F83:F85),2)</f>
        <v>102.01</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59.1</v>
      </c>
    </row>
    <row r="91" spans="2:6">
      <c r="B91" s="79"/>
      <c r="C91" s="93" t="s">
        <v>7</v>
      </c>
      <c r="D91" s="102" t="s">
        <v>126</v>
      </c>
      <c r="E91" s="160">
        <v>3.2599999999999997E-2</v>
      </c>
      <c r="F91" s="161">
        <f>TRUNC((F109*E91),2)</f>
        <v>77.38</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17.86</v>
      </c>
    </row>
    <row r="95" spans="2:6">
      <c r="B95" s="79"/>
      <c r="C95" s="163"/>
      <c r="D95" s="102" t="s">
        <v>220</v>
      </c>
      <c r="E95" s="160">
        <v>0.03</v>
      </c>
      <c r="F95" s="161">
        <f>TRUNC(((F90+F91+F109)/E101*E95),2)</f>
        <v>82.43</v>
      </c>
    </row>
    <row r="96" spans="2:6">
      <c r="B96" s="79"/>
      <c r="C96" s="163"/>
      <c r="D96" s="122" t="s">
        <v>221</v>
      </c>
      <c r="E96" s="162"/>
      <c r="F96" s="161"/>
    </row>
    <row r="97" spans="2:6">
      <c r="B97" s="79"/>
      <c r="C97" s="163"/>
      <c r="D97" s="102" t="s">
        <v>222</v>
      </c>
      <c r="E97" s="160">
        <v>0.05</v>
      </c>
      <c r="F97" s="161">
        <f>TRUNC((F90+F91+F109)/E101*E97,2)</f>
        <v>137.38999999999999</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374.16</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1100.92</v>
      </c>
    </row>
    <row r="105" spans="2:6">
      <c r="B105" s="79"/>
      <c r="C105" s="93" t="s">
        <v>7</v>
      </c>
      <c r="D105" s="310" t="s">
        <v>228</v>
      </c>
      <c r="E105" s="310"/>
      <c r="F105" s="120">
        <f>F55</f>
        <v>1078.9100000000001</v>
      </c>
    </row>
    <row r="106" spans="2:6">
      <c r="B106" s="79"/>
      <c r="C106" s="93" t="s">
        <v>10</v>
      </c>
      <c r="D106" s="310" t="s">
        <v>229</v>
      </c>
      <c r="E106" s="310"/>
      <c r="F106" s="120">
        <f>F65</f>
        <v>91.9</v>
      </c>
    </row>
    <row r="107" spans="2:6">
      <c r="B107" s="79"/>
      <c r="C107" s="93" t="s">
        <v>13</v>
      </c>
      <c r="D107" s="311" t="s">
        <v>230</v>
      </c>
      <c r="E107" s="312"/>
      <c r="F107" s="120">
        <f>F80</f>
        <v>0</v>
      </c>
    </row>
    <row r="108" spans="2:6">
      <c r="B108" s="79"/>
      <c r="C108" s="93" t="s">
        <v>38</v>
      </c>
      <c r="D108" s="310" t="s">
        <v>231</v>
      </c>
      <c r="E108" s="310"/>
      <c r="F108" s="120">
        <f>F86</f>
        <v>102.01</v>
      </c>
    </row>
    <row r="109" spans="2:6">
      <c r="B109" s="79"/>
      <c r="C109" s="313" t="s">
        <v>232</v>
      </c>
      <c r="D109" s="314"/>
      <c r="E109" s="315"/>
      <c r="F109" s="173">
        <f>TRUNC(SUM(F104:F108),2)</f>
        <v>2373.7399999999998</v>
      </c>
    </row>
    <row r="110" spans="2:6">
      <c r="B110" s="79"/>
      <c r="C110" s="93" t="s">
        <v>40</v>
      </c>
      <c r="D110" s="311" t="s">
        <v>233</v>
      </c>
      <c r="E110" s="312"/>
      <c r="F110" s="174">
        <f>F100</f>
        <v>374.16</v>
      </c>
    </row>
    <row r="111" spans="2:6">
      <c r="B111" s="79"/>
      <c r="C111" s="305" t="s">
        <v>234</v>
      </c>
      <c r="D111" s="306"/>
      <c r="E111" s="307"/>
      <c r="F111" s="175">
        <f>SUM(F109:F110)</f>
        <v>2747.9</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hQjq27z4k9FNnsU+f0/CzRwGBHrWxdBFqnksbGHxXwW255xsqF96nXjQz8PfI9ihrEQfqp9CM2y9hrNR+fRbOg==" saltValue="2mNSnLsbOJasvAZuCigeK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0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384" t="s">
        <v>247</v>
      </c>
      <c r="B5" s="384"/>
      <c r="C5" s="384"/>
      <c r="D5" s="384"/>
      <c r="E5" s="384"/>
      <c r="F5" s="75">
        <f>SUM(F2:F4)</f>
        <v>329.38</v>
      </c>
    </row>
    <row r="6" spans="1:6">
      <c r="A6" s="384" t="s">
        <v>248</v>
      </c>
      <c r="B6" s="384"/>
      <c r="C6" s="384"/>
      <c r="D6" s="384"/>
      <c r="E6" s="384"/>
      <c r="F6" s="75">
        <f>TRUNC(F5/12,2)</f>
        <v>27.44</v>
      </c>
    </row>
  </sheetData>
  <sheetProtection algorithmName="SHA-512" hashValue="Faa6MZXAcaLW255dIdJmNBEJ03x6TDd8EWT0TZeYf84e3u1xh0eKHsjOWb0GIZ1Om4nF/DksIHg0IfKo6r52GA==" saltValue="1y3av3yybONRwUdADXgrB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F11"/>
  <sheetViews>
    <sheetView workbookViewId="0">
      <selection activeCell="E2" sqref="E2:E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280</v>
      </c>
      <c r="C2" s="74">
        <v>2</v>
      </c>
      <c r="D2" s="74" t="s">
        <v>243</v>
      </c>
      <c r="E2" s="193">
        <v>150.38999999999999</v>
      </c>
      <c r="F2" s="75">
        <f>E2*C2</f>
        <v>300.77999999999997</v>
      </c>
    </row>
    <row r="3" spans="1:6" ht="60">
      <c r="A3" s="72">
        <v>2</v>
      </c>
      <c r="B3" s="73" t="s">
        <v>281</v>
      </c>
      <c r="C3" s="74">
        <v>2</v>
      </c>
      <c r="D3" s="74" t="s">
        <v>246</v>
      </c>
      <c r="E3" s="193">
        <v>99.18</v>
      </c>
      <c r="F3" s="75">
        <f>E3*C3</f>
        <v>198.36</v>
      </c>
    </row>
    <row r="4" spans="1:6" ht="75">
      <c r="A4" s="72">
        <v>3</v>
      </c>
      <c r="B4" s="73" t="s">
        <v>282</v>
      </c>
      <c r="C4" s="74">
        <v>2</v>
      </c>
      <c r="D4" s="74" t="s">
        <v>243</v>
      </c>
      <c r="E4" s="193">
        <v>21.35</v>
      </c>
      <c r="F4" s="75">
        <f>E4*C4</f>
        <v>42.7</v>
      </c>
    </row>
    <row r="5" spans="1:6" ht="60">
      <c r="A5" s="72">
        <v>4</v>
      </c>
      <c r="B5" s="73" t="s">
        <v>283</v>
      </c>
      <c r="C5" s="74">
        <v>2</v>
      </c>
      <c r="D5" s="74" t="s">
        <v>246</v>
      </c>
      <c r="E5" s="193">
        <v>67.569999999999993</v>
      </c>
      <c r="F5" s="75"/>
    </row>
    <row r="6" spans="1:6" ht="30">
      <c r="A6" s="72">
        <v>5</v>
      </c>
      <c r="B6" s="73" t="s">
        <v>269</v>
      </c>
      <c r="C6" s="74">
        <v>2</v>
      </c>
      <c r="D6" s="74" t="s">
        <v>243</v>
      </c>
      <c r="E6" s="193">
        <v>8.3000000000000007</v>
      </c>
      <c r="F6" s="75">
        <f>E6*C6</f>
        <v>16.600000000000001</v>
      </c>
    </row>
    <row r="7" spans="1:6" ht="60">
      <c r="A7" s="72">
        <v>6</v>
      </c>
      <c r="B7" s="73" t="s">
        <v>270</v>
      </c>
      <c r="C7" s="74">
        <v>1</v>
      </c>
      <c r="D7" s="74" t="s">
        <v>243</v>
      </c>
      <c r="E7" s="193">
        <v>290.8</v>
      </c>
      <c r="F7" s="75">
        <f>E7*C7</f>
        <v>290.8</v>
      </c>
    </row>
    <row r="8" spans="1:6" ht="60">
      <c r="A8" s="72">
        <v>7</v>
      </c>
      <c r="B8" s="73" t="s">
        <v>271</v>
      </c>
      <c r="C8" s="74">
        <v>4</v>
      </c>
      <c r="D8" s="74" t="s">
        <v>272</v>
      </c>
      <c r="E8" s="193">
        <v>11.41</v>
      </c>
      <c r="F8" s="75">
        <f>E8*C8</f>
        <v>45.64</v>
      </c>
    </row>
    <row r="9" spans="1:6" ht="30">
      <c r="A9" s="72">
        <v>8</v>
      </c>
      <c r="B9" s="73" t="s">
        <v>273</v>
      </c>
      <c r="C9" s="74">
        <v>6</v>
      </c>
      <c r="D9" s="74" t="s">
        <v>274</v>
      </c>
      <c r="E9" s="193">
        <v>19.559999999999999</v>
      </c>
      <c r="F9" s="75"/>
    </row>
    <row r="10" spans="1:6">
      <c r="A10" s="384" t="s">
        <v>247</v>
      </c>
      <c r="B10" s="384"/>
      <c r="C10" s="384"/>
      <c r="D10" s="384"/>
      <c r="E10" s="384"/>
      <c r="F10" s="75">
        <f>SUM(F2:F9)</f>
        <v>894.88</v>
      </c>
    </row>
    <row r="11" spans="1:6">
      <c r="A11" s="384" t="s">
        <v>248</v>
      </c>
      <c r="B11" s="384"/>
      <c r="C11" s="384"/>
      <c r="D11" s="384"/>
      <c r="E11" s="384"/>
      <c r="F11" s="75">
        <f>TRUNC(F10/12,2)</f>
        <v>74.569999999999993</v>
      </c>
    </row>
  </sheetData>
  <sheetProtection algorithmName="SHA-512" hashValue="/8FoiK/8Q9LheZohoeH58io4LZfhmUrzN2M4QD4WFJ8YnnLxwoYPKnaFoCW3w6LFPi/5fVqqrezsTpMeXF8WXw==" saltValue="xwof/G/25XFYAU+jKKZ0Bw==" spinCount="100000" sheet="1" objects="1" scenarios="1" formatCells="0"/>
  <mergeCells count="2">
    <mergeCell ref="A10:E10"/>
    <mergeCell ref="A11:E11"/>
  </mergeCells>
  <pageMargins left="0.51180555555555596" right="0.51180555555555596" top="0.78680555555555598" bottom="0.78680555555555598" header="0.31458333333333299" footer="0.31458333333333299"/>
  <pageSetup paperSize="9"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2" customWidth="1"/>
    <col min="2" max="2" width="7.28515625" style="183" customWidth="1"/>
    <col min="3" max="16384" width="9.140625" style="182"/>
  </cols>
  <sheetData>
    <row r="1" spans="1:2" ht="15.75">
      <c r="A1" s="184" t="s">
        <v>143</v>
      </c>
      <c r="B1" s="185"/>
    </row>
    <row r="2" spans="1:2" ht="15.75">
      <c r="A2" s="184" t="s">
        <v>144</v>
      </c>
      <c r="B2" s="185"/>
    </row>
    <row r="3" spans="1:2">
      <c r="A3" s="186"/>
      <c r="B3" s="185"/>
    </row>
    <row r="4" spans="1:2" ht="41.25" customHeight="1">
      <c r="A4" s="300" t="s">
        <v>145</v>
      </c>
      <c r="B4" s="296"/>
    </row>
    <row r="5" spans="1:2" ht="15">
      <c r="A5" s="301"/>
      <c r="B5" s="296"/>
    </row>
    <row r="6" spans="1:2" ht="57" customHeight="1">
      <c r="A6" s="302" t="s">
        <v>146</v>
      </c>
      <c r="B6" s="303"/>
    </row>
    <row r="7" spans="1:2" ht="57" customHeight="1">
      <c r="A7" s="299" t="s">
        <v>147</v>
      </c>
      <c r="B7" s="292"/>
    </row>
    <row r="8" spans="1:2" ht="68.25" customHeight="1">
      <c r="A8" s="304" t="s">
        <v>148</v>
      </c>
      <c r="B8" s="298"/>
    </row>
    <row r="9" spans="1:2" ht="41.25" customHeight="1">
      <c r="A9" s="297" t="s">
        <v>149</v>
      </c>
      <c r="B9" s="298"/>
    </row>
    <row r="10" spans="1:2" ht="30.75" customHeight="1">
      <c r="A10" s="299" t="s">
        <v>150</v>
      </c>
      <c r="B10" s="292"/>
    </row>
    <row r="11" spans="1:2" ht="27.75" customHeight="1">
      <c r="A11" s="299" t="s">
        <v>151</v>
      </c>
      <c r="B11" s="292"/>
    </row>
    <row r="12" spans="1:2" ht="39.75" customHeight="1">
      <c r="A12" s="299" t="s">
        <v>152</v>
      </c>
      <c r="B12" s="292"/>
    </row>
    <row r="13" spans="1:2" ht="66" customHeight="1">
      <c r="A13" s="299" t="s">
        <v>153</v>
      </c>
      <c r="B13" s="292"/>
    </row>
    <row r="14" spans="1:2" ht="54" customHeight="1">
      <c r="A14" s="291" t="s">
        <v>154</v>
      </c>
      <c r="B14" s="292"/>
    </row>
    <row r="15" spans="1:2" ht="23.25" customHeight="1">
      <c r="A15" s="293" t="s">
        <v>155</v>
      </c>
      <c r="B15" s="294"/>
    </row>
    <row r="16" spans="1:2" ht="15">
      <c r="A16" s="295"/>
      <c r="B16" s="296"/>
    </row>
    <row r="17" spans="1:4">
      <c r="A17" s="187"/>
      <c r="C17" s="187"/>
      <c r="D17" s="187"/>
    </row>
    <row r="18" spans="1:4">
      <c r="A18" s="187"/>
      <c r="C18" s="187"/>
      <c r="D18" s="187"/>
    </row>
    <row r="19" spans="1:4">
      <c r="A19" s="187"/>
      <c r="C19" s="187"/>
      <c r="D19" s="187"/>
    </row>
    <row r="20" spans="1:4">
      <c r="A20" s="187"/>
      <c r="C20" s="187"/>
      <c r="D20" s="187"/>
    </row>
    <row r="26" spans="1:4">
      <c r="A26" s="188"/>
      <c r="B26" s="185"/>
      <c r="C26" s="188"/>
    </row>
    <row r="27" spans="1:4">
      <c r="A27" s="188"/>
      <c r="B27" s="185"/>
      <c r="C27" s="188"/>
    </row>
    <row r="28" spans="1:4">
      <c r="A28" s="188"/>
      <c r="B28" s="185"/>
      <c r="C28" s="188"/>
    </row>
    <row r="29" spans="1:4">
      <c r="A29" s="188"/>
      <c r="B29" s="185"/>
      <c r="C29" s="188"/>
    </row>
    <row r="30" spans="1:4">
      <c r="A30" s="188"/>
      <c r="B30" s="185"/>
      <c r="C30" s="188"/>
    </row>
    <row r="31" spans="1:4">
      <c r="A31" s="188"/>
      <c r="B31" s="185"/>
      <c r="C31" s="188"/>
    </row>
    <row r="32" spans="1:4">
      <c r="A32" s="188"/>
      <c r="B32" s="189"/>
      <c r="C32" s="190"/>
    </row>
    <row r="33" spans="1:3">
      <c r="A33" s="188"/>
      <c r="B33" s="189"/>
      <c r="C33" s="190"/>
    </row>
    <row r="34" spans="1:3">
      <c r="A34" s="188"/>
      <c r="B34" s="189"/>
      <c r="C34" s="190"/>
    </row>
    <row r="35" spans="1:3">
      <c r="A35" s="188"/>
      <c r="B35" s="189"/>
      <c r="C35" s="188"/>
    </row>
    <row r="36" spans="1:3">
      <c r="A36" s="188"/>
      <c r="B36" s="189"/>
      <c r="C36" s="188"/>
    </row>
    <row r="37" spans="1:3">
      <c r="A37" s="188"/>
      <c r="B37" s="185"/>
      <c r="C37" s="188"/>
    </row>
    <row r="38" spans="1:3">
      <c r="A38" s="188"/>
      <c r="B38" s="185"/>
      <c r="C38" s="190"/>
    </row>
    <row r="39" spans="1:3">
      <c r="A39" s="188"/>
      <c r="B39" s="185"/>
      <c r="C39" s="188"/>
    </row>
    <row r="40" spans="1:3">
      <c r="A40" s="188"/>
      <c r="B40" s="185"/>
      <c r="C40" s="188"/>
    </row>
    <row r="41" spans="1:3">
      <c r="A41" s="188"/>
      <c r="B41" s="185"/>
      <c r="C41" s="188"/>
    </row>
    <row r="42" spans="1:3">
      <c r="A42" s="188"/>
      <c r="B42" s="185"/>
      <c r="C42" s="188"/>
    </row>
    <row r="43" spans="1:3">
      <c r="A43" s="188"/>
      <c r="B43" s="185"/>
      <c r="C43" s="188"/>
    </row>
    <row r="45" spans="1:3">
      <c r="A45" s="191"/>
      <c r="B45" s="192"/>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H130"/>
  <sheetViews>
    <sheetView view="pageBreakPreview" topLeftCell="A43" zoomScale="120" zoomScaleNormal="100" zoomScaleSheetLayoutView="120" workbookViewId="0">
      <selection activeCell="F48" sqref="F48"/>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284</v>
      </c>
      <c r="F19" s="354"/>
      <c r="H19" s="78"/>
    </row>
    <row r="20" spans="2:8" s="76" customFormat="1">
      <c r="B20" s="89"/>
      <c r="C20" s="93">
        <v>3</v>
      </c>
      <c r="D20" s="94" t="s">
        <v>170</v>
      </c>
      <c r="E20" s="390">
        <v>1524.96</v>
      </c>
      <c r="F20" s="356"/>
      <c r="H20" s="78"/>
    </row>
    <row r="21" spans="2:8" s="76" customFormat="1">
      <c r="B21" s="89"/>
      <c r="C21" s="93">
        <v>4</v>
      </c>
      <c r="D21" s="94" t="s">
        <v>171</v>
      </c>
      <c r="E21" s="357" t="s">
        <v>285</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286</v>
      </c>
      <c r="E26" s="105">
        <v>0.3</v>
      </c>
      <c r="F26" s="106">
        <f>TRUNC((F25*E26),2)</f>
        <v>457.48</v>
      </c>
    </row>
    <row r="27" spans="2:8">
      <c r="B27" s="79"/>
      <c r="C27" s="107"/>
      <c r="D27" s="108" t="s">
        <v>77</v>
      </c>
      <c r="E27" s="109"/>
      <c r="F27" s="110">
        <f>TRUNC(SUM(F25:F26),2)</f>
        <v>1982.44</v>
      </c>
    </row>
    <row r="28" spans="2:8">
      <c r="B28" s="79"/>
      <c r="C28" s="347" t="s">
        <v>175</v>
      </c>
      <c r="D28" s="348"/>
      <c r="E28" s="348"/>
      <c r="F28" s="349"/>
    </row>
    <row r="29" spans="2:8">
      <c r="B29" s="79"/>
      <c r="C29" s="98" t="s">
        <v>176</v>
      </c>
      <c r="D29" s="111" t="s">
        <v>177</v>
      </c>
      <c r="E29" s="112"/>
      <c r="F29" s="101" t="s">
        <v>33</v>
      </c>
    </row>
    <row r="30" spans="2:8">
      <c r="B30" s="79"/>
      <c r="C30" s="93" t="s">
        <v>5</v>
      </c>
      <c r="D30" s="95" t="s">
        <v>178</v>
      </c>
      <c r="E30" s="113">
        <v>8.3299999999999999E-2</v>
      </c>
      <c r="F30" s="114">
        <f>TRUNC(($F$27*E30),2)</f>
        <v>165.13</v>
      </c>
    </row>
    <row r="31" spans="2:8">
      <c r="B31" s="79"/>
      <c r="C31" s="93" t="s">
        <v>7</v>
      </c>
      <c r="D31" s="115" t="s">
        <v>179</v>
      </c>
      <c r="E31" s="116">
        <v>0.121</v>
      </c>
      <c r="F31" s="114">
        <f>TRUNC(($F$27*E31),2)</f>
        <v>239.87</v>
      </c>
    </row>
    <row r="32" spans="2:8">
      <c r="B32" s="79"/>
      <c r="C32" s="107"/>
      <c r="D32" s="108" t="s">
        <v>77</v>
      </c>
      <c r="E32" s="117">
        <f>SUM(E30:E31)</f>
        <v>0.20430000000000001</v>
      </c>
      <c r="F32" s="118">
        <f>TRUNC(SUM(F30:F31),2)</f>
        <v>405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477.48</v>
      </c>
    </row>
    <row r="36" spans="2:6">
      <c r="B36" s="79"/>
      <c r="C36" s="93" t="s">
        <v>7</v>
      </c>
      <c r="D36" s="102" t="s">
        <v>183</v>
      </c>
      <c r="E36" s="125">
        <v>2.5000000000000001E-2</v>
      </c>
      <c r="F36" s="126">
        <f t="shared" si="0"/>
        <v>59.68</v>
      </c>
    </row>
    <row r="37" spans="2:6">
      <c r="B37" s="79"/>
      <c r="C37" s="93" t="s">
        <v>10</v>
      </c>
      <c r="D37" s="102" t="s">
        <v>184</v>
      </c>
      <c r="E37" s="125">
        <v>0.03</v>
      </c>
      <c r="F37" s="126">
        <f t="shared" si="0"/>
        <v>71.62</v>
      </c>
    </row>
    <row r="38" spans="2:6">
      <c r="B38" s="79"/>
      <c r="C38" s="93" t="s">
        <v>13</v>
      </c>
      <c r="D38" s="102" t="s">
        <v>185</v>
      </c>
      <c r="E38" s="125">
        <v>1.4999999999999999E-2</v>
      </c>
      <c r="F38" s="126">
        <f t="shared" si="0"/>
        <v>35.81</v>
      </c>
    </row>
    <row r="39" spans="2:6">
      <c r="B39" s="79"/>
      <c r="C39" s="93" t="s">
        <v>38</v>
      </c>
      <c r="D39" s="102" t="s">
        <v>186</v>
      </c>
      <c r="E39" s="125">
        <v>0.01</v>
      </c>
      <c r="F39" s="126">
        <f t="shared" si="0"/>
        <v>23.87</v>
      </c>
    </row>
    <row r="40" spans="2:6">
      <c r="B40" s="79"/>
      <c r="C40" s="93" t="s">
        <v>40</v>
      </c>
      <c r="D40" s="102" t="s">
        <v>187</v>
      </c>
      <c r="E40" s="125">
        <v>6.0000000000000001E-3</v>
      </c>
      <c r="F40" s="126">
        <f t="shared" si="0"/>
        <v>14.32</v>
      </c>
    </row>
    <row r="41" spans="2:6">
      <c r="B41" s="79"/>
      <c r="C41" s="93" t="s">
        <v>42</v>
      </c>
      <c r="D41" s="102" t="s">
        <v>188</v>
      </c>
      <c r="E41" s="125">
        <v>2E-3</v>
      </c>
      <c r="F41" s="126">
        <f t="shared" si="0"/>
        <v>4.7699999999999996</v>
      </c>
    </row>
    <row r="42" spans="2:6">
      <c r="B42" s="79"/>
      <c r="C42" s="93" t="s">
        <v>44</v>
      </c>
      <c r="D42" s="102" t="s">
        <v>74</v>
      </c>
      <c r="E42" s="125">
        <v>0.08</v>
      </c>
      <c r="F42" s="126">
        <f t="shared" si="0"/>
        <v>190.99</v>
      </c>
    </row>
    <row r="43" spans="2:6">
      <c r="B43" s="79"/>
      <c r="C43" s="350" t="s">
        <v>77</v>
      </c>
      <c r="D43" s="343"/>
      <c r="E43" s="128">
        <f>SUM(E35:E42)</f>
        <v>0.36799999999999999</v>
      </c>
      <c r="F43" s="129">
        <f>TRUNC(SUM(F35:F42),2)</f>
        <v>878.54</v>
      </c>
    </row>
    <row r="44" spans="2:6" ht="11.1" customHeight="1">
      <c r="B44" s="79"/>
      <c r="C44" s="93"/>
      <c r="D44" s="102"/>
      <c r="E44" s="130"/>
      <c r="F44" s="120"/>
    </row>
    <row r="45" spans="2:6">
      <c r="B45" s="79"/>
      <c r="C45" s="121" t="s">
        <v>189</v>
      </c>
      <c r="D45" s="321" t="s">
        <v>48</v>
      </c>
      <c r="E45" s="307"/>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51" t="s">
        <v>193</v>
      </c>
      <c r="E48" s="352"/>
      <c r="F48" s="136">
        <v>3.5</v>
      </c>
    </row>
    <row r="49" spans="2:8" ht="17.25" customHeight="1">
      <c r="B49" s="79"/>
      <c r="C49" s="93" t="s">
        <v>13</v>
      </c>
      <c r="D49" s="351" t="s">
        <v>194</v>
      </c>
      <c r="E49" s="352"/>
      <c r="F49" s="136">
        <v>15</v>
      </c>
    </row>
    <row r="50" spans="2:8">
      <c r="B50" s="79"/>
      <c r="C50" s="137"/>
      <c r="D50" s="342" t="s">
        <v>77</v>
      </c>
      <c r="E50" s="343"/>
      <c r="F50" s="118">
        <f>TRUNC(SUM(F46:F49),2)</f>
        <v>340.7</v>
      </c>
    </row>
    <row r="51" spans="2:8">
      <c r="B51" s="79"/>
      <c r="C51" s="339"/>
      <c r="D51" s="340"/>
      <c r="E51" s="337"/>
      <c r="F51" s="341"/>
    </row>
    <row r="52" spans="2:8" ht="32.25" customHeight="1">
      <c r="B52" s="79"/>
      <c r="C52" s="121">
        <v>2</v>
      </c>
      <c r="D52" s="138" t="s">
        <v>195</v>
      </c>
      <c r="E52" s="139" t="s">
        <v>32</v>
      </c>
      <c r="F52" s="124" t="s">
        <v>33</v>
      </c>
    </row>
    <row r="53" spans="2:8">
      <c r="B53" s="79"/>
      <c r="C53" s="93" t="s">
        <v>176</v>
      </c>
      <c r="D53" s="95" t="s">
        <v>177</v>
      </c>
      <c r="E53" s="113">
        <f>E32</f>
        <v>0.20430000000000001</v>
      </c>
      <c r="F53" s="120">
        <f>F32</f>
        <v>405</v>
      </c>
    </row>
    <row r="54" spans="2:8">
      <c r="B54" s="79"/>
      <c r="C54" s="93" t="s">
        <v>180</v>
      </c>
      <c r="D54" s="115" t="s">
        <v>196</v>
      </c>
      <c r="E54" s="116">
        <f>E43</f>
        <v>0.36799999999999999</v>
      </c>
      <c r="F54" s="120">
        <f>F43</f>
        <v>878.54</v>
      </c>
    </row>
    <row r="55" spans="2:8">
      <c r="B55" s="79"/>
      <c r="C55" s="93" t="s">
        <v>189</v>
      </c>
      <c r="D55" s="115" t="s">
        <v>48</v>
      </c>
      <c r="E55" s="140"/>
      <c r="F55" s="120">
        <f>F50</f>
        <v>340.7</v>
      </c>
    </row>
    <row r="56" spans="2:8">
      <c r="B56" s="79"/>
      <c r="C56" s="137"/>
      <c r="D56" s="127" t="s">
        <v>77</v>
      </c>
      <c r="E56" s="141"/>
      <c r="F56" s="118">
        <f>SUM(F53:F55)</f>
        <v>1624.24</v>
      </c>
    </row>
    <row r="57" spans="2:8">
      <c r="B57" s="79"/>
      <c r="C57" s="344"/>
      <c r="D57" s="345"/>
      <c r="E57" s="345"/>
      <c r="F57" s="346"/>
    </row>
    <row r="58" spans="2:8">
      <c r="B58" s="79"/>
      <c r="C58" s="331" t="s">
        <v>197</v>
      </c>
      <c r="D58" s="332"/>
      <c r="E58" s="332"/>
      <c r="F58" s="33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12.26</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79.290000000000006</v>
      </c>
      <c r="G62" s="147"/>
      <c r="H62" s="148"/>
    </row>
    <row r="63" spans="2:8" s="77" customFormat="1">
      <c r="B63" s="143"/>
      <c r="C63" s="144" t="s">
        <v>13</v>
      </c>
      <c r="D63" s="145" t="s">
        <v>202</v>
      </c>
      <c r="E63" s="146">
        <v>1.8499999999999999E-2</v>
      </c>
      <c r="F63" s="126">
        <f>TRUNC(((F27+F56)*E63),2)</f>
        <v>66.72</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16" t="s">
        <v>77</v>
      </c>
      <c r="D66" s="317"/>
      <c r="E66" s="149">
        <f>SUM(E60:E65)</f>
        <v>6.2700000000000006E-2</v>
      </c>
      <c r="F66" s="129">
        <f>TRUNC(SUM(F60:F65),2)</f>
        <v>158.27000000000001</v>
      </c>
    </row>
    <row r="67" spans="2:8">
      <c r="B67" s="79"/>
      <c r="C67" s="336"/>
      <c r="D67" s="337"/>
      <c r="E67" s="337"/>
      <c r="F67" s="338"/>
    </row>
    <row r="68" spans="2:8">
      <c r="B68" s="79"/>
      <c r="C68" s="331" t="s">
        <v>205</v>
      </c>
      <c r="D68" s="332"/>
      <c r="E68" s="332"/>
      <c r="F68" s="33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09" t="s">
        <v>208</v>
      </c>
    </row>
    <row r="72" spans="2:8">
      <c r="B72" s="79"/>
      <c r="C72" s="93" t="s">
        <v>10</v>
      </c>
      <c r="D72" s="95" t="s">
        <v>209</v>
      </c>
      <c r="E72" s="146">
        <v>0</v>
      </c>
      <c r="F72" s="153">
        <f t="shared" si="1"/>
        <v>0</v>
      </c>
      <c r="H72" s="309"/>
    </row>
    <row r="73" spans="2:8">
      <c r="B73" s="79"/>
      <c r="C73" s="93" t="s">
        <v>13</v>
      </c>
      <c r="D73" s="95" t="s">
        <v>210</v>
      </c>
      <c r="E73" s="146">
        <v>0</v>
      </c>
      <c r="F73" s="153">
        <f t="shared" si="1"/>
        <v>0</v>
      </c>
      <c r="H73" s="309"/>
    </row>
    <row r="74" spans="2:8">
      <c r="B74" s="79"/>
      <c r="C74" s="93" t="s">
        <v>38</v>
      </c>
      <c r="D74" s="95" t="s">
        <v>84</v>
      </c>
      <c r="E74" s="146">
        <v>0</v>
      </c>
      <c r="F74" s="153">
        <f t="shared" si="1"/>
        <v>0</v>
      </c>
      <c r="H74" s="309"/>
    </row>
    <row r="75" spans="2:8">
      <c r="B75" s="79"/>
      <c r="C75" s="93" t="s">
        <v>40</v>
      </c>
      <c r="D75" s="95" t="s">
        <v>55</v>
      </c>
      <c r="E75" s="146">
        <v>0</v>
      </c>
      <c r="F75" s="153">
        <f t="shared" si="1"/>
        <v>0</v>
      </c>
      <c r="H75" s="309"/>
    </row>
    <row r="76" spans="2:8" ht="16.5" customHeight="1">
      <c r="B76" s="79"/>
      <c r="C76" s="316" t="s">
        <v>77</v>
      </c>
      <c r="D76" s="322"/>
      <c r="E76" s="154">
        <f>SUM(E70:E75)</f>
        <v>0</v>
      </c>
      <c r="F76" s="129">
        <f>TRUNC(SUM(F70:F75),2)</f>
        <v>0</v>
      </c>
    </row>
    <row r="77" spans="2:8">
      <c r="B77" s="79"/>
      <c r="C77" s="339"/>
      <c r="D77" s="340"/>
      <c r="E77" s="340"/>
      <c r="F77" s="341"/>
    </row>
    <row r="78" spans="2:8">
      <c r="B78" s="79"/>
      <c r="C78" s="339"/>
      <c r="D78" s="340"/>
      <c r="E78" s="340"/>
      <c r="F78" s="341"/>
    </row>
    <row r="79" spans="2:8" ht="40.5" customHeight="1">
      <c r="B79" s="79"/>
      <c r="C79" s="121">
        <v>4</v>
      </c>
      <c r="D79" s="321" t="s">
        <v>211</v>
      </c>
      <c r="E79" s="307"/>
      <c r="F79" s="124" t="s">
        <v>33</v>
      </c>
    </row>
    <row r="80" spans="2:8">
      <c r="B80" s="79"/>
      <c r="C80" s="93" t="s">
        <v>67</v>
      </c>
      <c r="D80" s="95" t="s">
        <v>212</v>
      </c>
      <c r="E80" s="155"/>
      <c r="F80" s="120">
        <f>F76</f>
        <v>0</v>
      </c>
    </row>
    <row r="81" spans="2:6">
      <c r="B81" s="79"/>
      <c r="C81" s="156"/>
      <c r="D81" s="329" t="s">
        <v>77</v>
      </c>
      <c r="E81" s="330"/>
      <c r="F81" s="118">
        <f>TRUNC(SUM(F80:F80),2)</f>
        <v>0</v>
      </c>
    </row>
    <row r="82" spans="2:6">
      <c r="B82" s="79"/>
      <c r="C82" s="331" t="s">
        <v>213</v>
      </c>
      <c r="D82" s="332"/>
      <c r="E82" s="332"/>
      <c r="F82" s="333"/>
    </row>
    <row r="83" spans="2:6">
      <c r="B83" s="79"/>
      <c r="C83" s="98">
        <v>5</v>
      </c>
      <c r="D83" s="334" t="s">
        <v>58</v>
      </c>
      <c r="E83" s="335"/>
      <c r="F83" s="101" t="s">
        <v>33</v>
      </c>
    </row>
    <row r="84" spans="2:6">
      <c r="B84" s="79"/>
      <c r="C84" s="93" t="s">
        <v>5</v>
      </c>
      <c r="D84" s="311" t="s">
        <v>214</v>
      </c>
      <c r="E84" s="312"/>
      <c r="F84" s="157">
        <f>'Uniformes - Eletricista'!F5</f>
        <v>82.63</v>
      </c>
    </row>
    <row r="85" spans="2:6">
      <c r="B85" s="79"/>
      <c r="C85" s="93" t="s">
        <v>7</v>
      </c>
      <c r="D85" s="311" t="s">
        <v>215</v>
      </c>
      <c r="E85" s="312"/>
      <c r="F85" s="158">
        <f>'Equipamentos - Eletricista'!F14</f>
        <v>143.16</v>
      </c>
    </row>
    <row r="86" spans="2:6">
      <c r="B86" s="79"/>
      <c r="C86" s="93" t="s">
        <v>10</v>
      </c>
      <c r="D86" s="311"/>
      <c r="E86" s="312"/>
      <c r="F86" s="120">
        <v>0</v>
      </c>
    </row>
    <row r="87" spans="2:6" ht="16.5" customHeight="1">
      <c r="B87" s="79"/>
      <c r="C87" s="316" t="s">
        <v>77</v>
      </c>
      <c r="D87" s="322"/>
      <c r="E87" s="317"/>
      <c r="F87" s="129">
        <f>TRUNC(SUM(F84:F86),2)</f>
        <v>225.79</v>
      </c>
    </row>
    <row r="88" spans="2:6">
      <c r="B88" s="79"/>
      <c r="C88" s="323"/>
      <c r="D88" s="324"/>
      <c r="E88" s="324"/>
      <c r="F88" s="325"/>
    </row>
    <row r="89" spans="2:6">
      <c r="B89" s="79"/>
      <c r="C89" s="326" t="s">
        <v>216</v>
      </c>
      <c r="D89" s="327"/>
      <c r="E89" s="327"/>
      <c r="F89" s="328"/>
    </row>
    <row r="90" spans="2:6">
      <c r="B90" s="79"/>
      <c r="C90" s="98">
        <v>6</v>
      </c>
      <c r="D90" s="159" t="s">
        <v>115</v>
      </c>
      <c r="E90" s="100" t="s">
        <v>32</v>
      </c>
      <c r="F90" s="101" t="s">
        <v>33</v>
      </c>
    </row>
    <row r="91" spans="2:6">
      <c r="B91" s="79"/>
      <c r="C91" s="93" t="s">
        <v>5</v>
      </c>
      <c r="D91" s="102" t="s">
        <v>217</v>
      </c>
      <c r="E91" s="160">
        <v>2.4899999999999999E-2</v>
      </c>
      <c r="F91" s="161">
        <f>TRUNC((E91*F110),2)</f>
        <v>99.36</v>
      </c>
    </row>
    <row r="92" spans="2:6">
      <c r="B92" s="79"/>
      <c r="C92" s="93" t="s">
        <v>7</v>
      </c>
      <c r="D92" s="102" t="s">
        <v>126</v>
      </c>
      <c r="E92" s="160">
        <v>3.2599999999999997E-2</v>
      </c>
      <c r="F92" s="161">
        <f>TRUNC((F110*E92),2)</f>
        <v>130.09</v>
      </c>
    </row>
    <row r="93" spans="2:6">
      <c r="B93" s="79"/>
      <c r="C93" s="93" t="s">
        <v>10</v>
      </c>
      <c r="D93" s="102" t="s">
        <v>117</v>
      </c>
      <c r="E93" s="162"/>
      <c r="F93" s="161"/>
    </row>
    <row r="94" spans="2:6">
      <c r="B94" s="79"/>
      <c r="C94" s="163"/>
      <c r="D94" s="122" t="s">
        <v>218</v>
      </c>
      <c r="E94" s="162"/>
      <c r="F94" s="164"/>
    </row>
    <row r="95" spans="2:6">
      <c r="B95" s="79"/>
      <c r="C95" s="163"/>
      <c r="D95" s="102" t="s">
        <v>219</v>
      </c>
      <c r="E95" s="160">
        <v>6.4999999999999997E-3</v>
      </c>
      <c r="F95" s="161">
        <f>TRUNC(((F91+F92+F110)/E102*E95),2)</f>
        <v>30.02</v>
      </c>
    </row>
    <row r="96" spans="2:6">
      <c r="B96" s="79"/>
      <c r="C96" s="163"/>
      <c r="D96" s="102" t="s">
        <v>220</v>
      </c>
      <c r="E96" s="160">
        <v>0.03</v>
      </c>
      <c r="F96" s="161">
        <f>TRUNC(((F91+F92+F110)/E102*E96),2)</f>
        <v>138.59</v>
      </c>
    </row>
    <row r="97" spans="2:6">
      <c r="B97" s="79"/>
      <c r="C97" s="163"/>
      <c r="D97" s="122" t="s">
        <v>221</v>
      </c>
      <c r="E97" s="162"/>
      <c r="F97" s="161"/>
    </row>
    <row r="98" spans="2:6">
      <c r="B98" s="79"/>
      <c r="C98" s="163"/>
      <c r="D98" s="102" t="s">
        <v>222</v>
      </c>
      <c r="E98" s="160">
        <v>0.05</v>
      </c>
      <c r="F98" s="161">
        <f>TRUNC((F91+F92+F110)/E102*E98,2)</f>
        <v>230.99</v>
      </c>
    </row>
    <row r="99" spans="2:6">
      <c r="B99" s="79"/>
      <c r="C99" s="163"/>
      <c r="D99" s="122" t="s">
        <v>223</v>
      </c>
      <c r="E99" s="162"/>
      <c r="F99" s="164"/>
    </row>
    <row r="100" spans="2:6">
      <c r="B100" s="79"/>
      <c r="C100" s="163"/>
      <c r="D100" s="165"/>
      <c r="E100" s="160"/>
      <c r="F100" s="161">
        <f>TRUNC((F91+F92+F110)/E102*E100,2)</f>
        <v>0</v>
      </c>
    </row>
    <row r="101" spans="2:6">
      <c r="B101" s="79"/>
      <c r="C101" s="316" t="s">
        <v>77</v>
      </c>
      <c r="D101" s="317"/>
      <c r="E101" s="166">
        <f>SUM(E91:E99)</f>
        <v>0.14399999999999999</v>
      </c>
      <c r="F101" s="167">
        <f>SUM(F91:F100)</f>
        <v>629.04999999999995</v>
      </c>
    </row>
    <row r="102" spans="2:6">
      <c r="B102" s="79"/>
      <c r="C102" s="168">
        <f>SUM(E95:E100)</f>
        <v>8.6499999999999994E-2</v>
      </c>
      <c r="D102" s="169" t="s">
        <v>224</v>
      </c>
      <c r="E102" s="170">
        <f>1-C102/1</f>
        <v>0.91349999999999998</v>
      </c>
      <c r="F102" s="171"/>
    </row>
    <row r="103" spans="2:6">
      <c r="B103" s="79"/>
      <c r="C103" s="318" t="s">
        <v>225</v>
      </c>
      <c r="D103" s="319"/>
      <c r="E103" s="319"/>
      <c r="F103" s="320"/>
    </row>
    <row r="104" spans="2:6" ht="30" customHeight="1">
      <c r="B104" s="79"/>
      <c r="C104" s="172"/>
      <c r="D104" s="321" t="s">
        <v>226</v>
      </c>
      <c r="E104" s="307"/>
      <c r="F104" s="124" t="s">
        <v>33</v>
      </c>
    </row>
    <row r="105" spans="2:6">
      <c r="B105" s="79"/>
      <c r="C105" s="93" t="s">
        <v>5</v>
      </c>
      <c r="D105" s="310" t="s">
        <v>227</v>
      </c>
      <c r="E105" s="310"/>
      <c r="F105" s="120">
        <f>F27</f>
        <v>1982.44</v>
      </c>
    </row>
    <row r="106" spans="2:6">
      <c r="B106" s="79"/>
      <c r="C106" s="93" t="s">
        <v>7</v>
      </c>
      <c r="D106" s="310" t="s">
        <v>228</v>
      </c>
      <c r="E106" s="310"/>
      <c r="F106" s="120">
        <f>F56</f>
        <v>1624.24</v>
      </c>
    </row>
    <row r="107" spans="2:6">
      <c r="B107" s="79"/>
      <c r="C107" s="93" t="s">
        <v>10</v>
      </c>
      <c r="D107" s="310" t="s">
        <v>229</v>
      </c>
      <c r="E107" s="310"/>
      <c r="F107" s="120">
        <f>F66</f>
        <v>158.27000000000001</v>
      </c>
    </row>
    <row r="108" spans="2:6">
      <c r="B108" s="79"/>
      <c r="C108" s="93" t="s">
        <v>13</v>
      </c>
      <c r="D108" s="311" t="s">
        <v>230</v>
      </c>
      <c r="E108" s="312"/>
      <c r="F108" s="120">
        <f>F81</f>
        <v>0</v>
      </c>
    </row>
    <row r="109" spans="2:6">
      <c r="B109" s="79"/>
      <c r="C109" s="93" t="s">
        <v>38</v>
      </c>
      <c r="D109" s="310" t="s">
        <v>231</v>
      </c>
      <c r="E109" s="310"/>
      <c r="F109" s="120">
        <f>F87</f>
        <v>225.79</v>
      </c>
    </row>
    <row r="110" spans="2:6">
      <c r="B110" s="79"/>
      <c r="C110" s="313" t="s">
        <v>232</v>
      </c>
      <c r="D110" s="314"/>
      <c r="E110" s="315"/>
      <c r="F110" s="173">
        <f>TRUNC(SUM(F105:F109),2)</f>
        <v>3990.74</v>
      </c>
    </row>
    <row r="111" spans="2:6">
      <c r="B111" s="79"/>
      <c r="C111" s="93" t="s">
        <v>40</v>
      </c>
      <c r="D111" s="311" t="s">
        <v>233</v>
      </c>
      <c r="E111" s="312"/>
      <c r="F111" s="174">
        <f>F101</f>
        <v>629.04999999999995</v>
      </c>
    </row>
    <row r="112" spans="2:6">
      <c r="B112" s="79"/>
      <c r="C112" s="305" t="s">
        <v>234</v>
      </c>
      <c r="D112" s="306"/>
      <c r="E112" s="307"/>
      <c r="F112" s="175">
        <f>SUM(F110:F111)</f>
        <v>4619.79</v>
      </c>
    </row>
    <row r="113" spans="2:6">
      <c r="B113" s="79"/>
      <c r="C113" s="176"/>
      <c r="D113" s="177"/>
      <c r="E113" s="177"/>
      <c r="F113" s="178"/>
    </row>
    <row r="114" spans="2:6">
      <c r="C114" s="308"/>
      <c r="D114" s="308"/>
      <c r="E114" s="308"/>
      <c r="F114" s="308"/>
    </row>
    <row r="129" spans="3:3">
      <c r="C129" s="78" t="s">
        <v>191</v>
      </c>
    </row>
    <row r="130" spans="3:3">
      <c r="C130" s="78" t="s">
        <v>235</v>
      </c>
    </row>
  </sheetData>
  <sheetProtection algorithmName="SHA-512" hashValue="SstZ2jzm0+Z8mrnXjMT6d3LBXW4D65Giu88p0N91Z7Gr8tgGChleuuhO8SUgxxhWQQEiQbtQ3qlFVv6RKTJGtg==" saltValue="+wY5afLn5qvvkhwwTLyGM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xr:uid="{00000000-0002-0000-1300-000000000000}">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384" t="s">
        <v>247</v>
      </c>
      <c r="B4" s="384"/>
      <c r="C4" s="384"/>
      <c r="D4" s="384"/>
      <c r="E4" s="384"/>
      <c r="F4" s="75">
        <f>SUM(F2:F3)</f>
        <v>991.58</v>
      </c>
    </row>
    <row r="5" spans="1:6">
      <c r="A5" s="384" t="s">
        <v>248</v>
      </c>
      <c r="B5" s="384"/>
      <c r="C5" s="384"/>
      <c r="D5" s="384"/>
      <c r="E5" s="384"/>
      <c r="F5" s="75">
        <f>TRUNC(F4/12,2)</f>
        <v>82.63</v>
      </c>
    </row>
  </sheetData>
  <sheetProtection algorithmName="SHA-512" hashValue="z/OeHqBqy7BEfVuBPIrRTrrj1HNLCM7jUabOYrrKl177rrMsi62Fo1Q7FBKCyG+3qHFLk/1s24SmIdRYHHEWug==" saltValue="bQs1gAb47aSzZKT6Mszi2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F14"/>
  <sheetViews>
    <sheetView workbookViewId="0">
      <selection activeCell="E1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384" t="s">
        <v>247</v>
      </c>
      <c r="B13" s="384"/>
      <c r="C13" s="384"/>
      <c r="D13" s="384"/>
      <c r="E13" s="384"/>
      <c r="F13" s="75">
        <f>SUM(F2:F12)</f>
        <v>1718.03</v>
      </c>
    </row>
    <row r="14" spans="1:6">
      <c r="A14" s="384" t="s">
        <v>248</v>
      </c>
      <c r="B14" s="384"/>
      <c r="C14" s="384"/>
      <c r="D14" s="384"/>
      <c r="E14" s="384"/>
      <c r="F14" s="75">
        <f>TRUNC(F13/12,2)</f>
        <v>143.16</v>
      </c>
    </row>
  </sheetData>
  <sheetProtection algorithmName="SHA-512" hashValue="2jEQFQWkgibmH4zo7ZZ0XErtyhaX46lmAsRXZm2r2ppCGwkp/3z605el1PX5OQcVLZCsH0cROmVTRsLv65K6eA==" saltValue="tyPqstXgIudx6vy0qinClw=="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129"/>
  <sheetViews>
    <sheetView view="pageBreakPreview" topLeftCell="A36"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298</v>
      </c>
      <c r="F19" s="354"/>
      <c r="H19" s="78"/>
    </row>
    <row r="20" spans="2:8" s="76" customFormat="1">
      <c r="B20" s="89"/>
      <c r="C20" s="93">
        <v>3</v>
      </c>
      <c r="D20" s="94" t="s">
        <v>170</v>
      </c>
      <c r="E20" s="390">
        <v>1100.92</v>
      </c>
      <c r="F20" s="356"/>
      <c r="H20" s="78"/>
    </row>
    <row r="21" spans="2:8" s="76" customFormat="1">
      <c r="B21" s="89"/>
      <c r="C21" s="93">
        <v>4</v>
      </c>
      <c r="D21" s="94" t="s">
        <v>171</v>
      </c>
      <c r="E21" s="357" t="s">
        <v>299</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v>0.03</v>
      </c>
      <c r="F36" s="126">
        <f t="shared" si="0"/>
        <v>39.770000000000003</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0" t="s">
        <v>77</v>
      </c>
      <c r="D42" s="343"/>
      <c r="E42" s="128">
        <f>SUM(E34:E41)</f>
        <v>0.36799999999999999</v>
      </c>
      <c r="F42" s="129">
        <f>TRUNC(SUM(F34:F41),2)</f>
        <v>487.86</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366.14</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0.36799999999999999</v>
      </c>
      <c r="F53" s="120">
        <f>F42</f>
        <v>487.86</v>
      </c>
    </row>
    <row r="54" spans="2:8">
      <c r="B54" s="79"/>
      <c r="C54" s="93" t="s">
        <v>189</v>
      </c>
      <c r="D54" s="115" t="s">
        <v>48</v>
      </c>
      <c r="E54" s="140"/>
      <c r="F54" s="120">
        <f>F49</f>
        <v>366.14</v>
      </c>
    </row>
    <row r="55" spans="2:8">
      <c r="B55" s="79"/>
      <c r="C55" s="137"/>
      <c r="D55" s="127" t="s">
        <v>77</v>
      </c>
      <c r="E55" s="141"/>
      <c r="F55" s="118">
        <f>SUM(F52:F54)</f>
        <v>1078.9100000000001</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40.32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91.9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Aux. Eletricista'!F5</f>
        <v>82.63</v>
      </c>
    </row>
    <row r="84" spans="2:6">
      <c r="B84" s="79"/>
      <c r="C84" s="93" t="s">
        <v>7</v>
      </c>
      <c r="D84" s="311" t="s">
        <v>215</v>
      </c>
      <c r="E84" s="312"/>
      <c r="F84" s="158">
        <f>'Equipamentos - Aux. Eletricista'!F14</f>
        <v>143.16</v>
      </c>
    </row>
    <row r="85" spans="2:6">
      <c r="B85" s="79"/>
      <c r="C85" s="93" t="s">
        <v>10</v>
      </c>
      <c r="D85" s="311"/>
      <c r="E85" s="312"/>
      <c r="F85" s="120">
        <v>0</v>
      </c>
    </row>
    <row r="86" spans="2:6" ht="16.5" customHeight="1">
      <c r="B86" s="79"/>
      <c r="C86" s="316" t="s">
        <v>77</v>
      </c>
      <c r="D86" s="322"/>
      <c r="E86" s="317"/>
      <c r="F86" s="129">
        <f>TRUNC(SUM(F83:F85),2)</f>
        <v>225.79</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62.18</v>
      </c>
    </row>
    <row r="91" spans="2:6">
      <c r="B91" s="79"/>
      <c r="C91" s="93" t="s">
        <v>7</v>
      </c>
      <c r="D91" s="102" t="s">
        <v>126</v>
      </c>
      <c r="E91" s="160">
        <v>3.2599999999999997E-2</v>
      </c>
      <c r="F91" s="161">
        <f>TRUNC((F109*E91),2)</f>
        <v>81.41</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18.79</v>
      </c>
    </row>
    <row r="95" spans="2:6">
      <c r="B95" s="79"/>
      <c r="C95" s="163"/>
      <c r="D95" s="102" t="s">
        <v>220</v>
      </c>
      <c r="E95" s="160">
        <v>0.03</v>
      </c>
      <c r="F95" s="161">
        <f>TRUNC(((F90+F91+F109)/E101*E95),2)</f>
        <v>86.73</v>
      </c>
    </row>
    <row r="96" spans="2:6">
      <c r="B96" s="79"/>
      <c r="C96" s="163"/>
      <c r="D96" s="122" t="s">
        <v>221</v>
      </c>
      <c r="E96" s="162"/>
      <c r="F96" s="161"/>
    </row>
    <row r="97" spans="2:6">
      <c r="B97" s="79"/>
      <c r="C97" s="163"/>
      <c r="D97" s="102" t="s">
        <v>222</v>
      </c>
      <c r="E97" s="160">
        <v>0.05</v>
      </c>
      <c r="F97" s="161">
        <f>TRUNC((F90+F91+F109)/E101*E97,2)</f>
        <v>144.55000000000001</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393.66</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1100.92</v>
      </c>
    </row>
    <row r="105" spans="2:6">
      <c r="B105" s="79"/>
      <c r="C105" s="93" t="s">
        <v>7</v>
      </c>
      <c r="D105" s="310" t="s">
        <v>228</v>
      </c>
      <c r="E105" s="310"/>
      <c r="F105" s="120">
        <f>F55</f>
        <v>1078.9100000000001</v>
      </c>
    </row>
    <row r="106" spans="2:6">
      <c r="B106" s="79"/>
      <c r="C106" s="93" t="s">
        <v>10</v>
      </c>
      <c r="D106" s="310" t="s">
        <v>229</v>
      </c>
      <c r="E106" s="310"/>
      <c r="F106" s="120">
        <f>F65</f>
        <v>91.9</v>
      </c>
    </row>
    <row r="107" spans="2:6">
      <c r="B107" s="79"/>
      <c r="C107" s="93" t="s">
        <v>13</v>
      </c>
      <c r="D107" s="311" t="s">
        <v>230</v>
      </c>
      <c r="E107" s="312"/>
      <c r="F107" s="120">
        <f>F80</f>
        <v>0</v>
      </c>
    </row>
    <row r="108" spans="2:6">
      <c r="B108" s="79"/>
      <c r="C108" s="93" t="s">
        <v>38</v>
      </c>
      <c r="D108" s="310" t="s">
        <v>231</v>
      </c>
      <c r="E108" s="310"/>
      <c r="F108" s="120">
        <f>F86</f>
        <v>225.79</v>
      </c>
    </row>
    <row r="109" spans="2:6">
      <c r="B109" s="79"/>
      <c r="C109" s="313" t="s">
        <v>232</v>
      </c>
      <c r="D109" s="314"/>
      <c r="E109" s="315"/>
      <c r="F109" s="173">
        <f>TRUNC(SUM(F104:F108),2)</f>
        <v>2497.52</v>
      </c>
    </row>
    <row r="110" spans="2:6">
      <c r="B110" s="79"/>
      <c r="C110" s="93" t="s">
        <v>40</v>
      </c>
      <c r="D110" s="311" t="s">
        <v>233</v>
      </c>
      <c r="E110" s="312"/>
      <c r="F110" s="174">
        <f>F100</f>
        <v>393.66</v>
      </c>
    </row>
    <row r="111" spans="2:6">
      <c r="B111" s="79"/>
      <c r="C111" s="305" t="s">
        <v>234</v>
      </c>
      <c r="D111" s="306"/>
      <c r="E111" s="307"/>
      <c r="F111" s="175">
        <f>SUM(F109:F110)</f>
        <v>2891.18</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i1Ufo0QFmHi+3glwd9HNMSEu/0GSVDHkQji98vDnopeyup/ZkMNGEutvpmka3C6BirjijjLEv379Lfl5yjMB0w==" saltValue="W/DDEBCy06H7p7twH86uB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6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384" t="s">
        <v>247</v>
      </c>
      <c r="B4" s="384"/>
      <c r="C4" s="384"/>
      <c r="D4" s="384"/>
      <c r="E4" s="384"/>
      <c r="F4" s="75">
        <f>SUM(F2:F3)</f>
        <v>991.58</v>
      </c>
    </row>
    <row r="5" spans="1:6">
      <c r="A5" s="384" t="s">
        <v>248</v>
      </c>
      <c r="B5" s="384"/>
      <c r="C5" s="384"/>
      <c r="D5" s="384"/>
      <c r="E5" s="384"/>
      <c r="F5" s="75">
        <f>TRUNC(F4/12,2)</f>
        <v>82.63</v>
      </c>
    </row>
  </sheetData>
  <sheetProtection algorithmName="SHA-512" hashValue="S3hf1tUgXueWC574vKO5t4Mmk3Yp8hjKy5U0kd0/v5jJGN/oEXw8A5eFFMybypSISsG6hOBEY4W13IS8EHozBQ==" saltValue="7PAZYD17rp8527c+s5SxM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384" t="s">
        <v>247</v>
      </c>
      <c r="B13" s="384"/>
      <c r="C13" s="384"/>
      <c r="D13" s="384"/>
      <c r="E13" s="384"/>
      <c r="F13" s="75">
        <f>SUM(F2:F12)</f>
        <v>1718.03</v>
      </c>
    </row>
    <row r="14" spans="1:6">
      <c r="A14" s="384" t="s">
        <v>248</v>
      </c>
      <c r="B14" s="384"/>
      <c r="C14" s="384"/>
      <c r="D14" s="384"/>
      <c r="E14" s="384"/>
      <c r="F14" s="75">
        <f>TRUNC(F13/12,2)</f>
        <v>143.16</v>
      </c>
    </row>
  </sheetData>
  <sheetProtection algorithmName="SHA-512" hashValue="Y8awLdxX8wBgd4icJavOFjjaZDGZBI/jyujVJiWhd71TkIUMvBbUJ2gYR58NTsmqeYSB00dwphkZo7g/x8SyaQ==" saltValue="deA1+pB1q9RIRe2vJD/O9g=="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B1:H129"/>
  <sheetViews>
    <sheetView view="pageBreakPreview" topLeftCell="A37"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300</v>
      </c>
      <c r="F19" s="354"/>
      <c r="H19" s="78"/>
    </row>
    <row r="20" spans="2:8" s="76" customFormat="1">
      <c r="B20" s="89"/>
      <c r="C20" s="93">
        <v>3</v>
      </c>
      <c r="D20" s="94" t="s">
        <v>170</v>
      </c>
      <c r="E20" s="390">
        <v>1524.96</v>
      </c>
      <c r="F20" s="356"/>
      <c r="H20" s="78"/>
    </row>
    <row r="21" spans="2:8" s="76" customFormat="1">
      <c r="B21" s="89"/>
      <c r="C21" s="93">
        <v>4</v>
      </c>
      <c r="D21" s="94" t="s">
        <v>171</v>
      </c>
      <c r="E21" s="357" t="s">
        <v>301</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v>0.03</v>
      </c>
      <c r="F36" s="126">
        <f t="shared" si="0"/>
        <v>55.09</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50" t="s">
        <v>77</v>
      </c>
      <c r="D42" s="343"/>
      <c r="E42" s="128">
        <f>SUM(E34:E41)</f>
        <v>0.36799999999999999</v>
      </c>
      <c r="F42" s="129">
        <f>TRUNC(SUM(F34:F41),2)</f>
        <v>675.8</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340.7</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0.36799999999999999</v>
      </c>
      <c r="F53" s="120">
        <f>F42</f>
        <v>675.8</v>
      </c>
    </row>
    <row r="54" spans="2:8">
      <c r="B54" s="79"/>
      <c r="C54" s="93" t="s">
        <v>189</v>
      </c>
      <c r="D54" s="115" t="s">
        <v>48</v>
      </c>
      <c r="E54" s="140"/>
      <c r="F54" s="120">
        <f>F49</f>
        <v>340.7</v>
      </c>
    </row>
    <row r="55" spans="2:8">
      <c r="B55" s="79"/>
      <c r="C55" s="137"/>
      <c r="D55" s="127" t="s">
        <v>77</v>
      </c>
      <c r="E55" s="141"/>
      <c r="F55" s="118">
        <f>SUM(F52:F54)</f>
        <v>1328.04</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52.78</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123.53</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Pedreiro'!F5</f>
        <v>31.69</v>
      </c>
    </row>
    <row r="84" spans="2:6">
      <c r="B84" s="79"/>
      <c r="C84" s="93" t="s">
        <v>7</v>
      </c>
      <c r="D84" s="311" t="s">
        <v>215</v>
      </c>
      <c r="E84" s="312"/>
      <c r="F84" s="158">
        <f>'Equipamentos - Pedreiro'!F9</f>
        <v>17.86</v>
      </c>
    </row>
    <row r="85" spans="2:6">
      <c r="B85" s="79"/>
      <c r="C85" s="93" t="s">
        <v>10</v>
      </c>
      <c r="D85" s="311"/>
      <c r="E85" s="312"/>
      <c r="F85" s="120">
        <v>0</v>
      </c>
    </row>
    <row r="86" spans="2:6" ht="16.5" customHeight="1">
      <c r="B86" s="79"/>
      <c r="C86" s="316" t="s">
        <v>77</v>
      </c>
      <c r="D86" s="322"/>
      <c r="E86" s="317"/>
      <c r="F86" s="129">
        <f>TRUNC(SUM(F83:F85),2)</f>
        <v>49.55</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75.34</v>
      </c>
    </row>
    <row r="91" spans="2:6">
      <c r="B91" s="79"/>
      <c r="C91" s="93" t="s">
        <v>7</v>
      </c>
      <c r="D91" s="102" t="s">
        <v>126</v>
      </c>
      <c r="E91" s="160">
        <v>3.2599999999999997E-2</v>
      </c>
      <c r="F91" s="161">
        <f>TRUNC((F109*E91),2)</f>
        <v>98.65</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22.77</v>
      </c>
    </row>
    <row r="95" spans="2:6">
      <c r="B95" s="79"/>
      <c r="C95" s="163"/>
      <c r="D95" s="102" t="s">
        <v>220</v>
      </c>
      <c r="E95" s="160">
        <v>0.03</v>
      </c>
      <c r="F95" s="161">
        <f>TRUNC(((F90+F91+F109)/E101*E95),2)</f>
        <v>105.09</v>
      </c>
    </row>
    <row r="96" spans="2:6">
      <c r="B96" s="79"/>
      <c r="C96" s="163"/>
      <c r="D96" s="122" t="s">
        <v>221</v>
      </c>
      <c r="E96" s="162"/>
      <c r="F96" s="161"/>
    </row>
    <row r="97" spans="2:6">
      <c r="B97" s="79"/>
      <c r="C97" s="163"/>
      <c r="D97" s="102" t="s">
        <v>222</v>
      </c>
      <c r="E97" s="160">
        <v>0.05</v>
      </c>
      <c r="F97" s="161">
        <f>TRUNC((F90+F91+F109)/E101*E97,2)</f>
        <v>175.15</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477</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1524.96</v>
      </c>
    </row>
    <row r="105" spans="2:6">
      <c r="B105" s="79"/>
      <c r="C105" s="93" t="s">
        <v>7</v>
      </c>
      <c r="D105" s="310" t="s">
        <v>228</v>
      </c>
      <c r="E105" s="310"/>
      <c r="F105" s="120">
        <f>F55</f>
        <v>1328.04</v>
      </c>
    </row>
    <row r="106" spans="2:6">
      <c r="B106" s="79"/>
      <c r="C106" s="93" t="s">
        <v>10</v>
      </c>
      <c r="D106" s="310" t="s">
        <v>229</v>
      </c>
      <c r="E106" s="310"/>
      <c r="F106" s="120">
        <f>F65</f>
        <v>123.53</v>
      </c>
    </row>
    <row r="107" spans="2:6">
      <c r="B107" s="79"/>
      <c r="C107" s="93" t="s">
        <v>13</v>
      </c>
      <c r="D107" s="311" t="s">
        <v>230</v>
      </c>
      <c r="E107" s="312"/>
      <c r="F107" s="120">
        <f>F80</f>
        <v>0</v>
      </c>
    </row>
    <row r="108" spans="2:6">
      <c r="B108" s="79"/>
      <c r="C108" s="93" t="s">
        <v>38</v>
      </c>
      <c r="D108" s="310" t="s">
        <v>231</v>
      </c>
      <c r="E108" s="310"/>
      <c r="F108" s="120">
        <f>F86</f>
        <v>49.55</v>
      </c>
    </row>
    <row r="109" spans="2:6">
      <c r="B109" s="79"/>
      <c r="C109" s="313" t="s">
        <v>232</v>
      </c>
      <c r="D109" s="314"/>
      <c r="E109" s="315"/>
      <c r="F109" s="173">
        <f>TRUNC(SUM(F104:F108),2)</f>
        <v>3026.08</v>
      </c>
    </row>
    <row r="110" spans="2:6">
      <c r="B110" s="79"/>
      <c r="C110" s="93" t="s">
        <v>40</v>
      </c>
      <c r="D110" s="311" t="s">
        <v>233</v>
      </c>
      <c r="E110" s="312"/>
      <c r="F110" s="174">
        <f>F100</f>
        <v>477</v>
      </c>
    </row>
    <row r="111" spans="2:6">
      <c r="B111" s="79"/>
      <c r="C111" s="305" t="s">
        <v>234</v>
      </c>
      <c r="D111" s="306"/>
      <c r="E111" s="307"/>
      <c r="F111" s="175">
        <f>SUM(F109:F110)</f>
        <v>3503.08</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hvVr4FpbOZtw0ntvEt8EhJxTdSLDgRmUoa8ud1dGhGG4mWPehmX71g59w2cHKPsU0A4potcNVVP0cITMI9WHqg==" saltValue="y+Ga2wTWNbI9aRAiYLR3q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9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384" t="s">
        <v>247</v>
      </c>
      <c r="B4" s="384"/>
      <c r="C4" s="384"/>
      <c r="D4" s="384"/>
      <c r="E4" s="384"/>
      <c r="F4" s="75">
        <f>SUM(F2:F3)</f>
        <v>380.32</v>
      </c>
    </row>
    <row r="5" spans="1:6">
      <c r="A5" s="384" t="s">
        <v>248</v>
      </c>
      <c r="B5" s="384"/>
      <c r="C5" s="384"/>
      <c r="D5" s="384"/>
      <c r="E5" s="384"/>
      <c r="F5" s="75">
        <f>TRUNC(F4/12,2)</f>
        <v>31.69</v>
      </c>
    </row>
  </sheetData>
  <sheetProtection algorithmName="SHA-512" hashValue="CWXLfhd2qxIlQNcyxJLwz1guwxXeqko2Km39VFukG8YFbCK3K4/sydb9x2QMYx5ccyq63J3ddRyMW2Yxbk2rNg==" saltValue="1PAWcvgbDYYCi+mqLyUSo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9"/>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384" t="s">
        <v>247</v>
      </c>
      <c r="B8" s="384"/>
      <c r="C8" s="384"/>
      <c r="D8" s="384"/>
      <c r="E8" s="384"/>
      <c r="F8" s="75">
        <f>SUM(F2:F7)</f>
        <v>214.36</v>
      </c>
    </row>
    <row r="9" spans="1:6">
      <c r="A9" s="384" t="s">
        <v>248</v>
      </c>
      <c r="B9" s="384"/>
      <c r="C9" s="384"/>
      <c r="D9" s="384"/>
      <c r="E9" s="384"/>
      <c r="F9" s="75">
        <f>TRUNC(F8/12,2)</f>
        <v>17.86</v>
      </c>
    </row>
  </sheetData>
  <sheetProtection algorithmName="SHA-512" hashValue="NovkF3uoyr7ZcCkBU63F5KEPGJX63r4227pZOvXuQpbs/fc8+F/Hylbaqr7KvML+hV4Sjc3wQshBJ8xpGj1teg==" saltValue="9pjPKHvKl2YJvcAf62ZBxA=="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B1:H129"/>
  <sheetViews>
    <sheetView view="pageBreakPreview" topLeftCell="A41"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308</v>
      </c>
      <c r="F19" s="354"/>
      <c r="H19" s="78"/>
    </row>
    <row r="20" spans="2:8" s="76" customFormat="1">
      <c r="B20" s="89"/>
      <c r="C20" s="93">
        <v>3</v>
      </c>
      <c r="D20" s="94" t="s">
        <v>170</v>
      </c>
      <c r="E20" s="390">
        <v>1110.3399999999999</v>
      </c>
      <c r="F20" s="356"/>
      <c r="H20" s="78"/>
    </row>
    <row r="21" spans="2:8" s="76" customFormat="1">
      <c r="B21" s="89"/>
      <c r="C21" s="93">
        <v>4</v>
      </c>
      <c r="D21" s="94" t="s">
        <v>171</v>
      </c>
      <c r="E21" s="357" t="s">
        <v>309</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v>0.03</v>
      </c>
      <c r="F36" s="126">
        <f t="shared" si="0"/>
        <v>40.11</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50" t="s">
        <v>77</v>
      </c>
      <c r="D42" s="343"/>
      <c r="E42" s="128">
        <f>SUM(E34:E41)</f>
        <v>0.36799999999999999</v>
      </c>
      <c r="F42" s="129">
        <f>TRUNC(SUM(F34:F41),2)</f>
        <v>492.04</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365.57</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0.36799999999999999</v>
      </c>
      <c r="F53" s="120">
        <f>F42</f>
        <v>492.04</v>
      </c>
    </row>
    <row r="54" spans="2:8">
      <c r="B54" s="79"/>
      <c r="C54" s="93" t="s">
        <v>189</v>
      </c>
      <c r="D54" s="115" t="s">
        <v>48</v>
      </c>
      <c r="E54" s="140"/>
      <c r="F54" s="120">
        <f>F49</f>
        <v>365.57</v>
      </c>
    </row>
    <row r="55" spans="2:8">
      <c r="B55" s="79"/>
      <c r="C55" s="137"/>
      <c r="D55" s="127" t="s">
        <v>77</v>
      </c>
      <c r="E55" s="141"/>
      <c r="F55" s="118">
        <f>SUM(F52:F54)</f>
        <v>1084.45</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40.6</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92.61</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Aux. Pedreiro'!F5</f>
        <v>31.69</v>
      </c>
    </row>
    <row r="84" spans="2:6">
      <c r="B84" s="79"/>
      <c r="C84" s="93" t="s">
        <v>7</v>
      </c>
      <c r="D84" s="311" t="s">
        <v>215</v>
      </c>
      <c r="E84" s="312"/>
      <c r="F84" s="158">
        <f>'Equipamentos - Aux. Pedreiro'!F9</f>
        <v>17.86</v>
      </c>
    </row>
    <row r="85" spans="2:6">
      <c r="B85" s="79"/>
      <c r="C85" s="93" t="s">
        <v>10</v>
      </c>
      <c r="D85" s="311"/>
      <c r="E85" s="312"/>
      <c r="F85" s="120">
        <v>0</v>
      </c>
    </row>
    <row r="86" spans="2:6" ht="16.5" customHeight="1">
      <c r="B86" s="79"/>
      <c r="C86" s="316" t="s">
        <v>77</v>
      </c>
      <c r="D86" s="322"/>
      <c r="E86" s="317"/>
      <c r="F86" s="129">
        <f>TRUNC(SUM(F83:F85),2)</f>
        <v>49.55</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58.19</v>
      </c>
    </row>
    <row r="91" spans="2:6">
      <c r="B91" s="79"/>
      <c r="C91" s="93" t="s">
        <v>7</v>
      </c>
      <c r="D91" s="102" t="s">
        <v>126</v>
      </c>
      <c r="E91" s="160">
        <v>3.2599999999999997E-2</v>
      </c>
      <c r="F91" s="161">
        <f>TRUNC((F109*E91),2)</f>
        <v>76.180000000000007</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17.579999999999998</v>
      </c>
    </row>
    <row r="95" spans="2:6">
      <c r="B95" s="79"/>
      <c r="C95" s="163"/>
      <c r="D95" s="102" t="s">
        <v>220</v>
      </c>
      <c r="E95" s="160">
        <v>0.03</v>
      </c>
      <c r="F95" s="161">
        <f>TRUNC(((F90+F91+F109)/E101*E95),2)</f>
        <v>81.150000000000006</v>
      </c>
    </row>
    <row r="96" spans="2:6">
      <c r="B96" s="79"/>
      <c r="C96" s="163"/>
      <c r="D96" s="122" t="s">
        <v>221</v>
      </c>
      <c r="E96" s="162"/>
      <c r="F96" s="161"/>
    </row>
    <row r="97" spans="2:6">
      <c r="B97" s="79"/>
      <c r="C97" s="163"/>
      <c r="D97" s="102" t="s">
        <v>222</v>
      </c>
      <c r="E97" s="160">
        <v>0.05</v>
      </c>
      <c r="F97" s="161">
        <f>TRUNC((F90+F91+F109)/E101*E97,2)</f>
        <v>135.26</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368.36</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1110.3399999999999</v>
      </c>
    </row>
    <row r="105" spans="2:6">
      <c r="B105" s="79"/>
      <c r="C105" s="93" t="s">
        <v>7</v>
      </c>
      <c r="D105" s="310" t="s">
        <v>228</v>
      </c>
      <c r="E105" s="310"/>
      <c r="F105" s="120">
        <f>F55</f>
        <v>1084.45</v>
      </c>
    </row>
    <row r="106" spans="2:6">
      <c r="B106" s="79"/>
      <c r="C106" s="93" t="s">
        <v>10</v>
      </c>
      <c r="D106" s="310" t="s">
        <v>229</v>
      </c>
      <c r="E106" s="310"/>
      <c r="F106" s="120">
        <f>F65</f>
        <v>92.61</v>
      </c>
    </row>
    <row r="107" spans="2:6">
      <c r="B107" s="79"/>
      <c r="C107" s="93" t="s">
        <v>13</v>
      </c>
      <c r="D107" s="311" t="s">
        <v>230</v>
      </c>
      <c r="E107" s="312"/>
      <c r="F107" s="120">
        <f>F80</f>
        <v>0</v>
      </c>
    </row>
    <row r="108" spans="2:6">
      <c r="B108" s="79"/>
      <c r="C108" s="93" t="s">
        <v>38</v>
      </c>
      <c r="D108" s="310" t="s">
        <v>231</v>
      </c>
      <c r="E108" s="310"/>
      <c r="F108" s="120">
        <f>F86</f>
        <v>49.55</v>
      </c>
    </row>
    <row r="109" spans="2:6">
      <c r="B109" s="79"/>
      <c r="C109" s="313" t="s">
        <v>232</v>
      </c>
      <c r="D109" s="314"/>
      <c r="E109" s="315"/>
      <c r="F109" s="173">
        <f>TRUNC(SUM(F104:F108),2)</f>
        <v>2336.9499999999998</v>
      </c>
    </row>
    <row r="110" spans="2:6">
      <c r="B110" s="79"/>
      <c r="C110" s="93" t="s">
        <v>40</v>
      </c>
      <c r="D110" s="311" t="s">
        <v>233</v>
      </c>
      <c r="E110" s="312"/>
      <c r="F110" s="174">
        <f>F100</f>
        <v>368.36</v>
      </c>
    </row>
    <row r="111" spans="2:6">
      <c r="B111" s="79"/>
      <c r="C111" s="305" t="s">
        <v>234</v>
      </c>
      <c r="D111" s="306"/>
      <c r="E111" s="307"/>
      <c r="F111" s="175">
        <f>SUM(F109:F110)</f>
        <v>2705.31</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ZWI877A749wvJ5N59RvRls2gAxzWbgTVPiorINr8QHfYGl3WncZkHQhVLmFQAzWScZHmQbiL9x8zR+INi0Wy5A==" saltValue="ueSYO61b965Nd2CzqyL+5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C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view="pageBreakPreview" topLeftCell="A37" zoomScale="120" zoomScaleNormal="16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140625"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140625"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140625"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140625"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140625"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140625"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140625"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140625"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140625"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140625"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140625"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140625"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140625"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140625"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140625"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140625"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140625"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140625"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140625"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140625"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140625"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140625"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140625"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140625"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140625"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140625"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140625"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140625"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140625"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140625"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140625"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140625"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140625"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140625"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140625"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140625"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140625"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140625"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140625"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140625"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140625"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140625"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140625"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140625"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140625"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140625"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140625"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140625"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140625"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140625"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140625"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140625"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140625"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140625"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140625"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140625"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140625"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140625"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140625"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140625"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140625"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140625"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140625"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140625"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169</v>
      </c>
      <c r="F19" s="354"/>
      <c r="H19" s="78"/>
    </row>
    <row r="20" spans="2:8" s="76" customFormat="1">
      <c r="B20" s="89"/>
      <c r="C20" s="93">
        <v>3</v>
      </c>
      <c r="D20" s="94" t="s">
        <v>170</v>
      </c>
      <c r="E20" s="355">
        <v>1241.6300000000001</v>
      </c>
      <c r="F20" s="356"/>
      <c r="H20" s="78"/>
    </row>
    <row r="21" spans="2:8" s="76" customFormat="1">
      <c r="B21" s="89"/>
      <c r="C21" s="93">
        <v>4</v>
      </c>
      <c r="D21" s="94" t="s">
        <v>171</v>
      </c>
      <c r="E21" s="357" t="s">
        <v>172</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1241.6300000000001</v>
      </c>
    </row>
    <row r="26" spans="2:8">
      <c r="B26" s="79"/>
      <c r="C26" s="107"/>
      <c r="D26" s="108" t="s">
        <v>77</v>
      </c>
      <c r="E26" s="109"/>
      <c r="F26" s="110">
        <f>TRUNC(SUM(F25:F25),2)</f>
        <v>1241.6300000000001</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103.42</v>
      </c>
    </row>
    <row r="30" spans="2:8">
      <c r="B30" s="79"/>
      <c r="C30" s="93" t="s">
        <v>7</v>
      </c>
      <c r="D30" s="115" t="s">
        <v>179</v>
      </c>
      <c r="E30" s="116">
        <v>0.121</v>
      </c>
      <c r="F30" s="114">
        <f>TRUNC(($F$26*E30),2)</f>
        <v>150.22999999999999</v>
      </c>
    </row>
    <row r="31" spans="2:8">
      <c r="B31" s="79"/>
      <c r="C31" s="107"/>
      <c r="D31" s="108" t="s">
        <v>77</v>
      </c>
      <c r="E31" s="117">
        <f>SUM(E29:E30)</f>
        <v>0.20430000000000001</v>
      </c>
      <c r="F31" s="118">
        <f>TRUNC(SUM(F29:F30),2)</f>
        <v>253.65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299.05</v>
      </c>
    </row>
    <row r="35" spans="2:6">
      <c r="B35" s="79"/>
      <c r="C35" s="93" t="s">
        <v>7</v>
      </c>
      <c r="D35" s="102" t="s">
        <v>183</v>
      </c>
      <c r="E35" s="125">
        <v>2.5000000000000001E-2</v>
      </c>
      <c r="F35" s="126">
        <f t="shared" si="0"/>
        <v>37.380000000000003</v>
      </c>
    </row>
    <row r="36" spans="2:6">
      <c r="B36" s="79"/>
      <c r="C36" s="93" t="s">
        <v>10</v>
      </c>
      <c r="D36" s="102" t="s">
        <v>184</v>
      </c>
      <c r="E36" s="125">
        <v>0.03</v>
      </c>
      <c r="F36" s="126">
        <f t="shared" si="0"/>
        <v>44.85</v>
      </c>
    </row>
    <row r="37" spans="2:6">
      <c r="B37" s="79"/>
      <c r="C37" s="93" t="s">
        <v>13</v>
      </c>
      <c r="D37" s="102" t="s">
        <v>185</v>
      </c>
      <c r="E37" s="125">
        <v>1.4999999999999999E-2</v>
      </c>
      <c r="F37" s="126">
        <f t="shared" si="0"/>
        <v>22.42</v>
      </c>
    </row>
    <row r="38" spans="2:6">
      <c r="B38" s="79"/>
      <c r="C38" s="93" t="s">
        <v>38</v>
      </c>
      <c r="D38" s="102" t="s">
        <v>186</v>
      </c>
      <c r="E38" s="125">
        <v>0.01</v>
      </c>
      <c r="F38" s="126">
        <f t="shared" si="0"/>
        <v>14.95</v>
      </c>
    </row>
    <row r="39" spans="2:6">
      <c r="B39" s="79"/>
      <c r="C39" s="93" t="s">
        <v>40</v>
      </c>
      <c r="D39" s="102" t="s">
        <v>187</v>
      </c>
      <c r="E39" s="125">
        <v>6.0000000000000001E-3</v>
      </c>
      <c r="F39" s="126">
        <f t="shared" si="0"/>
        <v>8.9700000000000006</v>
      </c>
    </row>
    <row r="40" spans="2:6">
      <c r="B40" s="79"/>
      <c r="C40" s="93" t="s">
        <v>42</v>
      </c>
      <c r="D40" s="102" t="s">
        <v>188</v>
      </c>
      <c r="E40" s="125">
        <v>2E-3</v>
      </c>
      <c r="F40" s="126">
        <f t="shared" si="0"/>
        <v>2.99</v>
      </c>
    </row>
    <row r="41" spans="2:6">
      <c r="B41" s="79"/>
      <c r="C41" s="93" t="s">
        <v>44</v>
      </c>
      <c r="D41" s="102" t="s">
        <v>74</v>
      </c>
      <c r="E41" s="125">
        <v>0.08</v>
      </c>
      <c r="F41" s="126">
        <f t="shared" si="0"/>
        <v>119.62</v>
      </c>
    </row>
    <row r="42" spans="2:6">
      <c r="B42" s="79"/>
      <c r="C42" s="350" t="s">
        <v>77</v>
      </c>
      <c r="D42" s="343"/>
      <c r="E42" s="128">
        <f>SUM(E34:E41)</f>
        <v>0.36799999999999999</v>
      </c>
      <c r="F42" s="129">
        <f>TRUNC(SUM(F34:F41),2)</f>
        <v>550.23</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93.5</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357.7</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253.65</v>
      </c>
    </row>
    <row r="53" spans="2:8">
      <c r="B53" s="79"/>
      <c r="C53" s="93" t="s">
        <v>180</v>
      </c>
      <c r="D53" s="115" t="s">
        <v>196</v>
      </c>
      <c r="E53" s="116">
        <f>E42</f>
        <v>0.36799999999999999</v>
      </c>
      <c r="F53" s="120">
        <f>F42</f>
        <v>550.23</v>
      </c>
    </row>
    <row r="54" spans="2:8">
      <c r="B54" s="79"/>
      <c r="C54" s="93" t="s">
        <v>189</v>
      </c>
      <c r="D54" s="115" t="s">
        <v>48</v>
      </c>
      <c r="E54" s="140"/>
      <c r="F54" s="120">
        <f>F49</f>
        <v>357.7</v>
      </c>
    </row>
    <row r="55" spans="2:8">
      <c r="B55" s="79"/>
      <c r="C55" s="137"/>
      <c r="D55" s="127" t="s">
        <v>77</v>
      </c>
      <c r="E55" s="141"/>
      <c r="F55" s="118">
        <f>SUM(F52:F54)</f>
        <v>1161.58</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8.2799999999999994</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49.66</v>
      </c>
      <c r="G61" s="147"/>
      <c r="H61" s="148"/>
    </row>
    <row r="62" spans="2:8" s="77" customFormat="1">
      <c r="B62" s="143"/>
      <c r="C62" s="144" t="s">
        <v>13</v>
      </c>
      <c r="D62" s="145" t="s">
        <v>202</v>
      </c>
      <c r="E62" s="146">
        <v>1.8499999999999999E-2</v>
      </c>
      <c r="F62" s="126">
        <f>TRUNC(((F26+F55)*E62),2)</f>
        <v>44.45</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102.39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Almoxarife'!F6</f>
        <v>29.99</v>
      </c>
    </row>
    <row r="84" spans="2:6">
      <c r="B84" s="79"/>
      <c r="C84" s="93" t="s">
        <v>7</v>
      </c>
      <c r="D84" s="311" t="s">
        <v>215</v>
      </c>
      <c r="E84" s="312"/>
      <c r="F84" s="157">
        <f>'Equipamentos - Almoxarife'!F6</f>
        <v>13.96</v>
      </c>
    </row>
    <row r="85" spans="2:6">
      <c r="B85" s="79"/>
      <c r="C85" s="93" t="s">
        <v>10</v>
      </c>
      <c r="D85" s="311"/>
      <c r="E85" s="312"/>
      <c r="F85" s="120">
        <v>0</v>
      </c>
    </row>
    <row r="86" spans="2:6" ht="16.5" customHeight="1">
      <c r="B86" s="79"/>
      <c r="C86" s="316" t="s">
        <v>77</v>
      </c>
      <c r="D86" s="322"/>
      <c r="E86" s="317"/>
      <c r="F86" s="129">
        <f>TRUNC(SUM(F83:F85),2)</f>
        <v>43.95</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63.48</v>
      </c>
    </row>
    <row r="91" spans="2:6">
      <c r="B91" s="79"/>
      <c r="C91" s="93" t="s">
        <v>7</v>
      </c>
      <c r="D91" s="102" t="s">
        <v>126</v>
      </c>
      <c r="E91" s="160">
        <v>3.2599999999999997E-2</v>
      </c>
      <c r="F91" s="161">
        <f>TRUNC((F109*E91),2)</f>
        <v>83.11</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19.18</v>
      </c>
    </row>
    <row r="95" spans="2:6">
      <c r="B95" s="79"/>
      <c r="C95" s="163"/>
      <c r="D95" s="102" t="s">
        <v>220</v>
      </c>
      <c r="E95" s="160">
        <v>0.03</v>
      </c>
      <c r="F95" s="161">
        <f>TRUNC(((F90+F91+F109)/E101*E95),2)</f>
        <v>88.54</v>
      </c>
    </row>
    <row r="96" spans="2:6">
      <c r="B96" s="79"/>
      <c r="C96" s="163"/>
      <c r="D96" s="122" t="s">
        <v>221</v>
      </c>
      <c r="E96" s="162"/>
      <c r="F96" s="161"/>
    </row>
    <row r="97" spans="2:6">
      <c r="B97" s="79"/>
      <c r="C97" s="163"/>
      <c r="D97" s="102" t="s">
        <v>222</v>
      </c>
      <c r="E97" s="160">
        <v>0.05</v>
      </c>
      <c r="F97" s="161">
        <f>TRUNC((F90+F91+F109)/E101*E97,2)</f>
        <v>147.57</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401.88</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1241.6300000000001</v>
      </c>
    </row>
    <row r="105" spans="2:6">
      <c r="B105" s="79"/>
      <c r="C105" s="93" t="s">
        <v>7</v>
      </c>
      <c r="D105" s="310" t="s">
        <v>228</v>
      </c>
      <c r="E105" s="310"/>
      <c r="F105" s="120">
        <f>F55</f>
        <v>1161.58</v>
      </c>
    </row>
    <row r="106" spans="2:6">
      <c r="B106" s="79"/>
      <c r="C106" s="93" t="s">
        <v>10</v>
      </c>
      <c r="D106" s="310" t="s">
        <v>229</v>
      </c>
      <c r="E106" s="310"/>
      <c r="F106" s="120">
        <f>F65</f>
        <v>102.39</v>
      </c>
    </row>
    <row r="107" spans="2:6">
      <c r="B107" s="79"/>
      <c r="C107" s="93" t="s">
        <v>13</v>
      </c>
      <c r="D107" s="311" t="s">
        <v>230</v>
      </c>
      <c r="E107" s="312"/>
      <c r="F107" s="120">
        <f>F80</f>
        <v>0</v>
      </c>
    </row>
    <row r="108" spans="2:6">
      <c r="B108" s="79"/>
      <c r="C108" s="93" t="s">
        <v>38</v>
      </c>
      <c r="D108" s="310" t="s">
        <v>231</v>
      </c>
      <c r="E108" s="310"/>
      <c r="F108" s="120">
        <f>F86</f>
        <v>43.95</v>
      </c>
    </row>
    <row r="109" spans="2:6">
      <c r="B109" s="79"/>
      <c r="C109" s="313" t="s">
        <v>232</v>
      </c>
      <c r="D109" s="314"/>
      <c r="E109" s="315"/>
      <c r="F109" s="173">
        <f>TRUNC(SUM(F104:F108),2)</f>
        <v>2549.5500000000002</v>
      </c>
    </row>
    <row r="110" spans="2:6">
      <c r="B110" s="79"/>
      <c r="C110" s="93" t="s">
        <v>40</v>
      </c>
      <c r="D110" s="311" t="s">
        <v>233</v>
      </c>
      <c r="E110" s="312"/>
      <c r="F110" s="174">
        <f>F100</f>
        <v>401.88</v>
      </c>
    </row>
    <row r="111" spans="2:6">
      <c r="B111" s="79"/>
      <c r="C111" s="305" t="s">
        <v>234</v>
      </c>
      <c r="D111" s="306"/>
      <c r="E111" s="307"/>
      <c r="F111" s="175">
        <f>SUM(F109:F110)</f>
        <v>2951.43</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Gz5ka3uXJopWS9jmpBjZG4dbj/S9fgaDTlvR7HsM4Br5UHugpHnO4lMp3xGz6Y/BKw/stodsrn+gmnB/2HkFnQ==" saltValue="u51jLKJcRr/4/2PDiWh1q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F5"/>
  <sheetViews>
    <sheetView workbookViewId="0">
      <selection activeCell="F23" sqref="F2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384" t="s">
        <v>247</v>
      </c>
      <c r="B4" s="384"/>
      <c r="C4" s="384"/>
      <c r="D4" s="384"/>
      <c r="E4" s="384"/>
      <c r="F4" s="75">
        <f>SUM(F2:F3)</f>
        <v>380.32</v>
      </c>
    </row>
    <row r="5" spans="1:6">
      <c r="A5" s="384" t="s">
        <v>248</v>
      </c>
      <c r="B5" s="384"/>
      <c r="C5" s="384"/>
      <c r="D5" s="384"/>
      <c r="E5" s="384"/>
      <c r="F5" s="75">
        <f>TRUNC(F4/12,2)</f>
        <v>31.69</v>
      </c>
    </row>
  </sheetData>
  <sheetProtection algorithmName="SHA-512" hashValue="owyykF8jr0otzhya2RDZeoI104f62Ig7rT/iBUAg3+wzn/CnJdg59LrrpSx6KtL5T6kUk3JPNWdWHhjKbP0YKg==" saltValue="goHc/6vtznL910bCd17d0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9"/>
  <sheetViews>
    <sheetView workbookViewId="0">
      <selection activeCell="E6" sqref="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384" t="s">
        <v>247</v>
      </c>
      <c r="B8" s="384"/>
      <c r="C8" s="384"/>
      <c r="D8" s="384"/>
      <c r="E8" s="384"/>
      <c r="F8" s="75">
        <f>SUM(F2:F7)</f>
        <v>214.36</v>
      </c>
    </row>
    <row r="9" spans="1:6">
      <c r="A9" s="384" t="s">
        <v>248</v>
      </c>
      <c r="B9" s="384"/>
      <c r="C9" s="384"/>
      <c r="D9" s="384"/>
      <c r="E9" s="384"/>
      <c r="F9" s="75">
        <f>TRUNC(F8/12,2)</f>
        <v>17.86</v>
      </c>
    </row>
  </sheetData>
  <sheetProtection algorithmName="SHA-512" hashValue="5R4ys6kvCquHZWYkqc/AUs3mxV86Dr39reVFo2opNL0e+LrRO/cw3FBPST1wJlTCV1DoLbcm0tslHDgrvlIaDw==" saltValue="HWh9nfqGw5aoi8miHk0MAw=="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B1:H129"/>
  <sheetViews>
    <sheetView view="pageBreakPreview" topLeftCell="A33" zoomScale="120" zoomScaleNormal="100" zoomScaleSheetLayoutView="120" workbookViewId="0">
      <selection activeCell="F45" sqref="F45"/>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310</v>
      </c>
      <c r="F19" s="354"/>
      <c r="H19" s="78"/>
    </row>
    <row r="20" spans="2:8" s="76" customFormat="1">
      <c r="B20" s="89"/>
      <c r="C20" s="93">
        <v>3</v>
      </c>
      <c r="D20" s="94" t="s">
        <v>170</v>
      </c>
      <c r="E20" s="390">
        <v>1100.92</v>
      </c>
      <c r="F20" s="356"/>
      <c r="H20" s="78"/>
    </row>
    <row r="21" spans="2:8" s="76" customFormat="1">
      <c r="B21" s="89"/>
      <c r="C21" s="93">
        <v>4</v>
      </c>
      <c r="D21" s="94" t="s">
        <v>171</v>
      </c>
      <c r="E21" s="357" t="s">
        <v>311</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v>0.03</v>
      </c>
      <c r="F36" s="126">
        <f t="shared" si="0"/>
        <v>39.770000000000003</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0" t="s">
        <v>77</v>
      </c>
      <c r="D42" s="343"/>
      <c r="E42" s="128">
        <f>SUM(E34:E41)</f>
        <v>0.36799999999999999</v>
      </c>
      <c r="F42" s="129">
        <f>TRUNC(SUM(F34:F41),2)</f>
        <v>487.86</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366.14</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0.36799999999999999</v>
      </c>
      <c r="F53" s="120">
        <f>F42</f>
        <v>487.86</v>
      </c>
    </row>
    <row r="54" spans="2:8">
      <c r="B54" s="79"/>
      <c r="C54" s="93" t="s">
        <v>189</v>
      </c>
      <c r="D54" s="115" t="s">
        <v>48</v>
      </c>
      <c r="E54" s="140"/>
      <c r="F54" s="120">
        <f>F49</f>
        <v>366.14</v>
      </c>
    </row>
    <row r="55" spans="2:8">
      <c r="B55" s="79"/>
      <c r="C55" s="137"/>
      <c r="D55" s="127" t="s">
        <v>77</v>
      </c>
      <c r="E55" s="141"/>
      <c r="F55" s="118">
        <f>SUM(F52:F54)</f>
        <v>1078.9100000000001</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40.32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91.9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Aux. Manut. Pre.'!F5</f>
        <v>31.69</v>
      </c>
    </row>
    <row r="84" spans="2:6">
      <c r="B84" s="79"/>
      <c r="C84" s="93" t="s">
        <v>7</v>
      </c>
      <c r="D84" s="311" t="s">
        <v>215</v>
      </c>
      <c r="E84" s="312"/>
      <c r="F84" s="158">
        <f>'Equipamentos - Aux. Manut. Pre.'!F8</f>
        <v>7.95</v>
      </c>
    </row>
    <row r="85" spans="2:6">
      <c r="B85" s="79"/>
      <c r="C85" s="93" t="s">
        <v>10</v>
      </c>
      <c r="D85" s="311"/>
      <c r="E85" s="312"/>
      <c r="F85" s="120">
        <v>0</v>
      </c>
    </row>
    <row r="86" spans="2:6" ht="16.5" customHeight="1">
      <c r="B86" s="79"/>
      <c r="C86" s="316" t="s">
        <v>77</v>
      </c>
      <c r="D86" s="322"/>
      <c r="E86" s="317"/>
      <c r="F86" s="129">
        <f>TRUNC(SUM(F83:F85),2)</f>
        <v>39.64</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57.55</v>
      </c>
    </row>
    <row r="91" spans="2:6">
      <c r="B91" s="79"/>
      <c r="C91" s="93" t="s">
        <v>7</v>
      </c>
      <c r="D91" s="102" t="s">
        <v>126</v>
      </c>
      <c r="E91" s="160">
        <v>3.2599999999999997E-2</v>
      </c>
      <c r="F91" s="161">
        <f>TRUNC((F109*E91),2)</f>
        <v>75.349999999999994</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17.39</v>
      </c>
    </row>
    <row r="95" spans="2:6">
      <c r="B95" s="79"/>
      <c r="C95" s="163"/>
      <c r="D95" s="102" t="s">
        <v>220</v>
      </c>
      <c r="E95" s="160">
        <v>0.03</v>
      </c>
      <c r="F95" s="161">
        <f>TRUNC(((F90+F91+F109)/E101*E95),2)</f>
        <v>80.27</v>
      </c>
    </row>
    <row r="96" spans="2:6">
      <c r="B96" s="79"/>
      <c r="C96" s="163"/>
      <c r="D96" s="122" t="s">
        <v>221</v>
      </c>
      <c r="E96" s="162"/>
      <c r="F96" s="161"/>
    </row>
    <row r="97" spans="2:6">
      <c r="B97" s="79"/>
      <c r="C97" s="163"/>
      <c r="D97" s="102" t="s">
        <v>222</v>
      </c>
      <c r="E97" s="160">
        <v>0.05</v>
      </c>
      <c r="F97" s="161">
        <f>TRUNC((F90+F91+F109)/E101*E97,2)</f>
        <v>133.78</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364.34</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1100.92</v>
      </c>
    </row>
    <row r="105" spans="2:6">
      <c r="B105" s="79"/>
      <c r="C105" s="93" t="s">
        <v>7</v>
      </c>
      <c r="D105" s="310" t="s">
        <v>228</v>
      </c>
      <c r="E105" s="310"/>
      <c r="F105" s="120">
        <f>F55</f>
        <v>1078.9100000000001</v>
      </c>
    </row>
    <row r="106" spans="2:6">
      <c r="B106" s="79"/>
      <c r="C106" s="93" t="s">
        <v>10</v>
      </c>
      <c r="D106" s="310" t="s">
        <v>229</v>
      </c>
      <c r="E106" s="310"/>
      <c r="F106" s="120">
        <f>F65</f>
        <v>91.9</v>
      </c>
    </row>
    <row r="107" spans="2:6">
      <c r="B107" s="79"/>
      <c r="C107" s="93" t="s">
        <v>13</v>
      </c>
      <c r="D107" s="311" t="s">
        <v>230</v>
      </c>
      <c r="E107" s="312"/>
      <c r="F107" s="120">
        <f>F80</f>
        <v>0</v>
      </c>
    </row>
    <row r="108" spans="2:6">
      <c r="B108" s="79"/>
      <c r="C108" s="93" t="s">
        <v>38</v>
      </c>
      <c r="D108" s="310" t="s">
        <v>231</v>
      </c>
      <c r="E108" s="310"/>
      <c r="F108" s="120">
        <f>F86</f>
        <v>39.64</v>
      </c>
    </row>
    <row r="109" spans="2:6">
      <c r="B109" s="79"/>
      <c r="C109" s="313" t="s">
        <v>232</v>
      </c>
      <c r="D109" s="314"/>
      <c r="E109" s="315"/>
      <c r="F109" s="173">
        <f>TRUNC(SUM(F104:F108),2)</f>
        <v>2311.37</v>
      </c>
    </row>
    <row r="110" spans="2:6">
      <c r="B110" s="79"/>
      <c r="C110" s="93" t="s">
        <v>40</v>
      </c>
      <c r="D110" s="311" t="s">
        <v>233</v>
      </c>
      <c r="E110" s="312"/>
      <c r="F110" s="174">
        <f>F100</f>
        <v>364.34</v>
      </c>
    </row>
    <row r="111" spans="2:6">
      <c r="B111" s="79"/>
      <c r="C111" s="305" t="s">
        <v>234</v>
      </c>
      <c r="D111" s="306"/>
      <c r="E111" s="307"/>
      <c r="F111" s="175">
        <f>SUM(F109:F110)</f>
        <v>2675.71</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AruBs+eKmrotNeS7e0zwtPBD8bgVd8sqQH5Ed0mtTuBTxschE9jQcZsakQ3br0wZNJGKQ+jkrPigVzhWYDIusA==" saltValue="NvQ4pX5LzustLBGBHEsUw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1F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F5"/>
  <sheetViews>
    <sheetView workbookViewId="0">
      <selection activeCell="G24" sqref="G24"/>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384" t="s">
        <v>247</v>
      </c>
      <c r="B4" s="384"/>
      <c r="C4" s="384"/>
      <c r="D4" s="384"/>
      <c r="E4" s="384"/>
      <c r="F4" s="75">
        <f>SUM(F2:F3)</f>
        <v>380.32</v>
      </c>
    </row>
    <row r="5" spans="1:6">
      <c r="A5" s="384" t="s">
        <v>248</v>
      </c>
      <c r="B5" s="384"/>
      <c r="C5" s="384"/>
      <c r="D5" s="384"/>
      <c r="E5" s="384"/>
      <c r="F5" s="75">
        <f>TRUNC(F4/12,2)</f>
        <v>31.69</v>
      </c>
    </row>
  </sheetData>
  <sheetProtection algorithmName="SHA-512" hashValue="nNou3LTeEUX8SydvA1AgjMrStq8nTPwm8k7LyLCIFZVttzbPQcu2BQ7brIk0uI3oJES/wCK3olrjhdBlayYPJQ==" saltValue="JoMiCBBNhFzGBVm5piGBx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11.3</v>
      </c>
      <c r="F2" s="75">
        <f>E2*C2</f>
        <v>11.3</v>
      </c>
    </row>
    <row r="3" spans="1:6" ht="30">
      <c r="A3" s="72">
        <v>2</v>
      </c>
      <c r="B3" s="73" t="s">
        <v>290</v>
      </c>
      <c r="C3" s="74">
        <v>2</v>
      </c>
      <c r="D3" s="74" t="s">
        <v>243</v>
      </c>
      <c r="E3" s="193">
        <v>18.36</v>
      </c>
      <c r="F3" s="75">
        <f>E3*C3</f>
        <v>36.72</v>
      </c>
    </row>
    <row r="4" spans="1:6" ht="30">
      <c r="A4" s="72">
        <v>3</v>
      </c>
      <c r="B4" s="73" t="s">
        <v>305</v>
      </c>
      <c r="C4" s="74">
        <v>6</v>
      </c>
      <c r="D4" s="74" t="s">
        <v>243</v>
      </c>
      <c r="E4" s="193">
        <v>4.18</v>
      </c>
      <c r="F4" s="75">
        <f>E4*C4</f>
        <v>25.08</v>
      </c>
    </row>
    <row r="5" spans="1:6" ht="30">
      <c r="A5" s="72">
        <v>4</v>
      </c>
      <c r="B5" s="73" t="s">
        <v>306</v>
      </c>
      <c r="C5" s="74">
        <v>4</v>
      </c>
      <c r="D5" s="74" t="s">
        <v>246</v>
      </c>
      <c r="E5" s="193">
        <v>1.24</v>
      </c>
      <c r="F5" s="75">
        <f>E5*C5</f>
        <v>4.96</v>
      </c>
    </row>
    <row r="6" spans="1:6" ht="30">
      <c r="A6" s="72">
        <v>5</v>
      </c>
      <c r="B6" s="73" t="s">
        <v>307</v>
      </c>
      <c r="C6" s="74">
        <v>2</v>
      </c>
      <c r="D6" s="74" t="s">
        <v>243</v>
      </c>
      <c r="E6" s="193">
        <v>8.6999999999999993</v>
      </c>
      <c r="F6" s="75">
        <f>E6*C6</f>
        <v>17.399999999999999</v>
      </c>
    </row>
    <row r="7" spans="1:6">
      <c r="A7" s="384" t="s">
        <v>247</v>
      </c>
      <c r="B7" s="384"/>
      <c r="C7" s="384"/>
      <c r="D7" s="384"/>
      <c r="E7" s="384"/>
      <c r="F7" s="75">
        <f>SUM(F2:F6)</f>
        <v>95.46</v>
      </c>
    </row>
    <row r="8" spans="1:6">
      <c r="A8" s="384" t="s">
        <v>248</v>
      </c>
      <c r="B8" s="384"/>
      <c r="C8" s="384"/>
      <c r="D8" s="384"/>
      <c r="E8" s="384"/>
      <c r="F8" s="75">
        <f>TRUNC(F7/12,2)</f>
        <v>7.95</v>
      </c>
    </row>
  </sheetData>
  <sheetProtection algorithmName="SHA-512" hashValue="wjvD20pxYwZpnevMWiXiHRIl/BwuUjxzcOnAcbqnUFnfDwUZp9kUm9XCrqDGW9ez+hP5oJbw2LiL1bnll+sd2g==" saltValue="MJm1fywtFYo55XFNR0QIS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1:H130"/>
  <sheetViews>
    <sheetView view="pageBreakPreview" topLeftCell="A16" zoomScale="120" zoomScaleNormal="100" zoomScaleSheetLayoutView="120" workbookViewId="0">
      <selection activeCell="E20" sqref="E20:F20"/>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312</v>
      </c>
      <c r="F19" s="354"/>
      <c r="H19" s="78"/>
    </row>
    <row r="20" spans="2:8" s="76" customFormat="1">
      <c r="B20" s="89"/>
      <c r="C20" s="93">
        <v>3</v>
      </c>
      <c r="D20" s="94" t="s">
        <v>170</v>
      </c>
      <c r="E20" s="390">
        <v>1524.96</v>
      </c>
      <c r="F20" s="356"/>
      <c r="H20" s="78"/>
    </row>
    <row r="21" spans="2:8" s="76" customFormat="1">
      <c r="B21" s="89"/>
      <c r="C21" s="93">
        <v>4</v>
      </c>
      <c r="D21" s="94" t="s">
        <v>171</v>
      </c>
      <c r="E21" s="357" t="s">
        <v>313</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314</v>
      </c>
      <c r="E26" s="105">
        <v>0.2</v>
      </c>
      <c r="F26" s="106">
        <f>TRUNC((F25*E26),2)</f>
        <v>304.99</v>
      </c>
    </row>
    <row r="27" spans="2:8">
      <c r="B27" s="79"/>
      <c r="C27" s="107"/>
      <c r="D27" s="108" t="s">
        <v>77</v>
      </c>
      <c r="E27" s="109"/>
      <c r="F27" s="110">
        <f>TRUNC(SUM(F25:F26),2)</f>
        <v>1829.95</v>
      </c>
    </row>
    <row r="28" spans="2:8">
      <c r="B28" s="79"/>
      <c r="C28" s="347" t="s">
        <v>175</v>
      </c>
      <c r="D28" s="348"/>
      <c r="E28" s="348"/>
      <c r="F28" s="349"/>
    </row>
    <row r="29" spans="2:8">
      <c r="B29" s="79"/>
      <c r="C29" s="98" t="s">
        <v>176</v>
      </c>
      <c r="D29" s="111" t="s">
        <v>177</v>
      </c>
      <c r="E29" s="112"/>
      <c r="F29" s="101" t="s">
        <v>33</v>
      </c>
    </row>
    <row r="30" spans="2:8">
      <c r="B30" s="79"/>
      <c r="C30" s="93" t="s">
        <v>5</v>
      </c>
      <c r="D30" s="95" t="s">
        <v>178</v>
      </c>
      <c r="E30" s="113">
        <v>8.3299999999999999E-2</v>
      </c>
      <c r="F30" s="114">
        <f>TRUNC(($F$27*E30),2)</f>
        <v>152.43</v>
      </c>
    </row>
    <row r="31" spans="2:8">
      <c r="B31" s="79"/>
      <c r="C31" s="93" t="s">
        <v>7</v>
      </c>
      <c r="D31" s="115" t="s">
        <v>179</v>
      </c>
      <c r="E31" s="116">
        <v>0.121</v>
      </c>
      <c r="F31" s="114">
        <f>TRUNC(($F$27*E31),2)</f>
        <v>221.42</v>
      </c>
    </row>
    <row r="32" spans="2:8">
      <c r="B32" s="79"/>
      <c r="C32" s="107"/>
      <c r="D32" s="108" t="s">
        <v>77</v>
      </c>
      <c r="E32" s="117">
        <f>SUM(E30:E31)</f>
        <v>0.20430000000000001</v>
      </c>
      <c r="F32" s="118">
        <f>TRUNC(SUM(F30:F31),2)</f>
        <v>373.85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440.76</v>
      </c>
    </row>
    <row r="36" spans="2:6">
      <c r="B36" s="79"/>
      <c r="C36" s="93" t="s">
        <v>7</v>
      </c>
      <c r="D36" s="102" t="s">
        <v>183</v>
      </c>
      <c r="E36" s="125">
        <v>2.5000000000000001E-2</v>
      </c>
      <c r="F36" s="126">
        <f t="shared" si="0"/>
        <v>55.09</v>
      </c>
    </row>
    <row r="37" spans="2:6">
      <c r="B37" s="79"/>
      <c r="C37" s="93" t="s">
        <v>10</v>
      </c>
      <c r="D37" s="102" t="s">
        <v>184</v>
      </c>
      <c r="E37" s="125">
        <v>0.03</v>
      </c>
      <c r="F37" s="126">
        <f t="shared" si="0"/>
        <v>66.11</v>
      </c>
    </row>
    <row r="38" spans="2:6">
      <c r="B38" s="79"/>
      <c r="C38" s="93" t="s">
        <v>13</v>
      </c>
      <c r="D38" s="102" t="s">
        <v>185</v>
      </c>
      <c r="E38" s="125">
        <v>1.4999999999999999E-2</v>
      </c>
      <c r="F38" s="126">
        <f t="shared" si="0"/>
        <v>33.049999999999997</v>
      </c>
    </row>
    <row r="39" spans="2:6">
      <c r="B39" s="79"/>
      <c r="C39" s="93" t="s">
        <v>38</v>
      </c>
      <c r="D39" s="102" t="s">
        <v>186</v>
      </c>
      <c r="E39" s="125">
        <v>0.01</v>
      </c>
      <c r="F39" s="126">
        <f t="shared" si="0"/>
        <v>22.03</v>
      </c>
    </row>
    <row r="40" spans="2:6">
      <c r="B40" s="79"/>
      <c r="C40" s="93" t="s">
        <v>40</v>
      </c>
      <c r="D40" s="102" t="s">
        <v>187</v>
      </c>
      <c r="E40" s="125">
        <v>6.0000000000000001E-3</v>
      </c>
      <c r="F40" s="126">
        <f t="shared" si="0"/>
        <v>13.22</v>
      </c>
    </row>
    <row r="41" spans="2:6">
      <c r="B41" s="79"/>
      <c r="C41" s="93" t="s">
        <v>42</v>
      </c>
      <c r="D41" s="102" t="s">
        <v>188</v>
      </c>
      <c r="E41" s="125">
        <v>2E-3</v>
      </c>
      <c r="F41" s="126">
        <f t="shared" si="0"/>
        <v>4.4000000000000004</v>
      </c>
    </row>
    <row r="42" spans="2:6">
      <c r="B42" s="79"/>
      <c r="C42" s="93" t="s">
        <v>44</v>
      </c>
      <c r="D42" s="102" t="s">
        <v>74</v>
      </c>
      <c r="E42" s="125">
        <v>0.08</v>
      </c>
      <c r="F42" s="126">
        <f t="shared" si="0"/>
        <v>176.3</v>
      </c>
    </row>
    <row r="43" spans="2:6">
      <c r="B43" s="79"/>
      <c r="C43" s="350" t="s">
        <v>77</v>
      </c>
      <c r="D43" s="343"/>
      <c r="E43" s="128">
        <f>SUM(E35:E42)</f>
        <v>0.36799999999999999</v>
      </c>
      <c r="F43" s="129">
        <f>TRUNC(SUM(F35:F42),2)</f>
        <v>810.96</v>
      </c>
    </row>
    <row r="44" spans="2:6" ht="11.1" customHeight="1">
      <c r="B44" s="79"/>
      <c r="C44" s="93"/>
      <c r="D44" s="102"/>
      <c r="E44" s="130"/>
      <c r="F44" s="120"/>
    </row>
    <row r="45" spans="2:6">
      <c r="B45" s="79"/>
      <c r="C45" s="121" t="s">
        <v>189</v>
      </c>
      <c r="D45" s="321" t="s">
        <v>48</v>
      </c>
      <c r="E45" s="307"/>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51" t="s">
        <v>193</v>
      </c>
      <c r="E48" s="352"/>
      <c r="F48" s="136">
        <v>3.5</v>
      </c>
    </row>
    <row r="49" spans="2:8" ht="17.25" customHeight="1">
      <c r="B49" s="79"/>
      <c r="C49" s="93" t="s">
        <v>13</v>
      </c>
      <c r="D49" s="351" t="s">
        <v>194</v>
      </c>
      <c r="E49" s="352"/>
      <c r="F49" s="136">
        <v>15</v>
      </c>
    </row>
    <row r="50" spans="2:8">
      <c r="B50" s="79"/>
      <c r="C50" s="137"/>
      <c r="D50" s="342" t="s">
        <v>77</v>
      </c>
      <c r="E50" s="343"/>
      <c r="F50" s="118">
        <f>TRUNC(SUM(F46:F49),2)</f>
        <v>340.7</v>
      </c>
    </row>
    <row r="51" spans="2:8">
      <c r="B51" s="79"/>
      <c r="C51" s="339"/>
      <c r="D51" s="340"/>
      <c r="E51" s="337"/>
      <c r="F51" s="341"/>
    </row>
    <row r="52" spans="2:8" ht="32.25" customHeight="1">
      <c r="B52" s="79"/>
      <c r="C52" s="121">
        <v>2</v>
      </c>
      <c r="D52" s="138" t="s">
        <v>195</v>
      </c>
      <c r="E52" s="139" t="s">
        <v>32</v>
      </c>
      <c r="F52" s="124" t="s">
        <v>33</v>
      </c>
    </row>
    <row r="53" spans="2:8">
      <c r="B53" s="79"/>
      <c r="C53" s="93" t="s">
        <v>176</v>
      </c>
      <c r="D53" s="95" t="s">
        <v>177</v>
      </c>
      <c r="E53" s="113">
        <f>E32</f>
        <v>0.20430000000000001</v>
      </c>
      <c r="F53" s="120">
        <f>F32</f>
        <v>373.85</v>
      </c>
    </row>
    <row r="54" spans="2:8">
      <c r="B54" s="79"/>
      <c r="C54" s="93" t="s">
        <v>180</v>
      </c>
      <c r="D54" s="115" t="s">
        <v>196</v>
      </c>
      <c r="E54" s="116">
        <f>E43</f>
        <v>0.36799999999999999</v>
      </c>
      <c r="F54" s="120">
        <f>F43</f>
        <v>810.96</v>
      </c>
    </row>
    <row r="55" spans="2:8">
      <c r="B55" s="79"/>
      <c r="C55" s="93" t="s">
        <v>189</v>
      </c>
      <c r="D55" s="115" t="s">
        <v>48</v>
      </c>
      <c r="E55" s="140"/>
      <c r="F55" s="120">
        <f>F50</f>
        <v>340.7</v>
      </c>
    </row>
    <row r="56" spans="2:8">
      <c r="B56" s="79"/>
      <c r="C56" s="137"/>
      <c r="D56" s="127" t="s">
        <v>77</v>
      </c>
      <c r="E56" s="141"/>
      <c r="F56" s="118">
        <f>SUM(F53:F55)</f>
        <v>1525.51</v>
      </c>
    </row>
    <row r="57" spans="2:8">
      <c r="B57" s="79"/>
      <c r="C57" s="344"/>
      <c r="D57" s="345"/>
      <c r="E57" s="345"/>
      <c r="F57" s="346"/>
    </row>
    <row r="58" spans="2:8">
      <c r="B58" s="79"/>
      <c r="C58" s="331" t="s">
        <v>197</v>
      </c>
      <c r="D58" s="332"/>
      <c r="E58" s="332"/>
      <c r="F58" s="33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11.42</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73.19</v>
      </c>
      <c r="G62" s="147"/>
      <c r="H62" s="148"/>
    </row>
    <row r="63" spans="2:8" s="77" customFormat="1">
      <c r="B63" s="143"/>
      <c r="C63" s="144" t="s">
        <v>13</v>
      </c>
      <c r="D63" s="145" t="s">
        <v>202</v>
      </c>
      <c r="E63" s="146">
        <v>1.8499999999999999E-2</v>
      </c>
      <c r="F63" s="126">
        <f>TRUNC(((F27+F56)*E63),2)</f>
        <v>62.07</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16" t="s">
        <v>77</v>
      </c>
      <c r="D66" s="317"/>
      <c r="E66" s="149">
        <f>SUM(E60:E65)</f>
        <v>6.2700000000000006E-2</v>
      </c>
      <c r="F66" s="129">
        <f>TRUNC(SUM(F60:F65),2)</f>
        <v>146.68</v>
      </c>
    </row>
    <row r="67" spans="2:8">
      <c r="B67" s="79"/>
      <c r="C67" s="336"/>
      <c r="D67" s="337"/>
      <c r="E67" s="337"/>
      <c r="F67" s="338"/>
    </row>
    <row r="68" spans="2:8">
      <c r="B68" s="79"/>
      <c r="C68" s="331" t="s">
        <v>205</v>
      </c>
      <c r="D68" s="332"/>
      <c r="E68" s="332"/>
      <c r="F68" s="33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09" t="s">
        <v>208</v>
      </c>
    </row>
    <row r="72" spans="2:8">
      <c r="B72" s="79"/>
      <c r="C72" s="93" t="s">
        <v>10</v>
      </c>
      <c r="D72" s="95" t="s">
        <v>209</v>
      </c>
      <c r="E72" s="146">
        <v>0</v>
      </c>
      <c r="F72" s="153">
        <f t="shared" si="1"/>
        <v>0</v>
      </c>
      <c r="H72" s="309"/>
    </row>
    <row r="73" spans="2:8">
      <c r="B73" s="79"/>
      <c r="C73" s="93" t="s">
        <v>13</v>
      </c>
      <c r="D73" s="95" t="s">
        <v>210</v>
      </c>
      <c r="E73" s="146">
        <v>0</v>
      </c>
      <c r="F73" s="153">
        <f t="shared" si="1"/>
        <v>0</v>
      </c>
      <c r="H73" s="309"/>
    </row>
    <row r="74" spans="2:8">
      <c r="B74" s="79"/>
      <c r="C74" s="93" t="s">
        <v>38</v>
      </c>
      <c r="D74" s="95" t="s">
        <v>84</v>
      </c>
      <c r="E74" s="146">
        <v>0</v>
      </c>
      <c r="F74" s="153">
        <f t="shared" si="1"/>
        <v>0</v>
      </c>
      <c r="H74" s="309"/>
    </row>
    <row r="75" spans="2:8">
      <c r="B75" s="79"/>
      <c r="C75" s="93" t="s">
        <v>40</v>
      </c>
      <c r="D75" s="95" t="s">
        <v>55</v>
      </c>
      <c r="E75" s="146">
        <v>0</v>
      </c>
      <c r="F75" s="153">
        <f t="shared" si="1"/>
        <v>0</v>
      </c>
      <c r="H75" s="309"/>
    </row>
    <row r="76" spans="2:8" ht="16.5" customHeight="1">
      <c r="B76" s="79"/>
      <c r="C76" s="316" t="s">
        <v>77</v>
      </c>
      <c r="D76" s="322"/>
      <c r="E76" s="154">
        <f>SUM(E70:E75)</f>
        <v>0</v>
      </c>
      <c r="F76" s="129">
        <f>TRUNC(SUM(F70:F75),2)</f>
        <v>0</v>
      </c>
    </row>
    <row r="77" spans="2:8">
      <c r="B77" s="79"/>
      <c r="C77" s="339"/>
      <c r="D77" s="340"/>
      <c r="E77" s="340"/>
      <c r="F77" s="341"/>
    </row>
    <row r="78" spans="2:8">
      <c r="B78" s="79"/>
      <c r="C78" s="339"/>
      <c r="D78" s="340"/>
      <c r="E78" s="340"/>
      <c r="F78" s="341"/>
    </row>
    <row r="79" spans="2:8" ht="40.5" customHeight="1">
      <c r="B79" s="79"/>
      <c r="C79" s="121">
        <v>4</v>
      </c>
      <c r="D79" s="321" t="s">
        <v>211</v>
      </c>
      <c r="E79" s="307"/>
      <c r="F79" s="124" t="s">
        <v>33</v>
      </c>
    </row>
    <row r="80" spans="2:8">
      <c r="B80" s="79"/>
      <c r="C80" s="93" t="s">
        <v>67</v>
      </c>
      <c r="D80" s="95" t="s">
        <v>212</v>
      </c>
      <c r="E80" s="155"/>
      <c r="F80" s="120">
        <f>F76</f>
        <v>0</v>
      </c>
    </row>
    <row r="81" spans="2:6">
      <c r="B81" s="79"/>
      <c r="C81" s="156"/>
      <c r="D81" s="329" t="s">
        <v>77</v>
      </c>
      <c r="E81" s="330"/>
      <c r="F81" s="118">
        <f>TRUNC(SUM(F80:F80),2)</f>
        <v>0</v>
      </c>
    </row>
    <row r="82" spans="2:6">
      <c r="B82" s="79"/>
      <c r="C82" s="331" t="s">
        <v>213</v>
      </c>
      <c r="D82" s="332"/>
      <c r="E82" s="332"/>
      <c r="F82" s="333"/>
    </row>
    <row r="83" spans="2:6">
      <c r="B83" s="79"/>
      <c r="C83" s="98">
        <v>5</v>
      </c>
      <c r="D83" s="334" t="s">
        <v>58</v>
      </c>
      <c r="E83" s="335"/>
      <c r="F83" s="101" t="s">
        <v>33</v>
      </c>
    </row>
    <row r="84" spans="2:6">
      <c r="B84" s="79"/>
      <c r="C84" s="93" t="s">
        <v>5</v>
      </c>
      <c r="D84" s="311" t="s">
        <v>214</v>
      </c>
      <c r="E84" s="312"/>
      <c r="F84" s="157">
        <f>'Uniformes - Pintor'!F5</f>
        <v>31.69</v>
      </c>
    </row>
    <row r="85" spans="2:6">
      <c r="B85" s="79"/>
      <c r="C85" s="93" t="s">
        <v>7</v>
      </c>
      <c r="D85" s="311" t="s">
        <v>215</v>
      </c>
      <c r="E85" s="312"/>
      <c r="F85" s="158">
        <f>'Equipamentos - Pintor'!F8</f>
        <v>40.47</v>
      </c>
    </row>
    <row r="86" spans="2:6">
      <c r="B86" s="79"/>
      <c r="C86" s="93" t="s">
        <v>10</v>
      </c>
      <c r="D86" s="311"/>
      <c r="E86" s="312"/>
      <c r="F86" s="120">
        <v>0</v>
      </c>
    </row>
    <row r="87" spans="2:6" ht="16.5" customHeight="1">
      <c r="B87" s="79"/>
      <c r="C87" s="316" t="s">
        <v>77</v>
      </c>
      <c r="D87" s="322"/>
      <c r="E87" s="317"/>
      <c r="F87" s="129">
        <f>TRUNC(SUM(F84:F86),2)</f>
        <v>72.16</v>
      </c>
    </row>
    <row r="88" spans="2:6">
      <c r="B88" s="79"/>
      <c r="C88" s="323"/>
      <c r="D88" s="324"/>
      <c r="E88" s="324"/>
      <c r="F88" s="325"/>
    </row>
    <row r="89" spans="2:6">
      <c r="B89" s="79"/>
      <c r="C89" s="326" t="s">
        <v>216</v>
      </c>
      <c r="D89" s="327"/>
      <c r="E89" s="327"/>
      <c r="F89" s="328"/>
    </row>
    <row r="90" spans="2:6">
      <c r="B90" s="79"/>
      <c r="C90" s="98">
        <v>6</v>
      </c>
      <c r="D90" s="159" t="s">
        <v>115</v>
      </c>
      <c r="E90" s="100" t="s">
        <v>32</v>
      </c>
      <c r="F90" s="101" t="s">
        <v>33</v>
      </c>
    </row>
    <row r="91" spans="2:6">
      <c r="B91" s="79"/>
      <c r="C91" s="93" t="s">
        <v>5</v>
      </c>
      <c r="D91" s="102" t="s">
        <v>217</v>
      </c>
      <c r="E91" s="160">
        <v>2.4899999999999999E-2</v>
      </c>
      <c r="F91" s="161">
        <f>TRUNC((E91*F110),2)</f>
        <v>89</v>
      </c>
    </row>
    <row r="92" spans="2:6">
      <c r="B92" s="79"/>
      <c r="C92" s="93" t="s">
        <v>7</v>
      </c>
      <c r="D92" s="102" t="s">
        <v>126</v>
      </c>
      <c r="E92" s="160">
        <v>3.2599999999999997E-2</v>
      </c>
      <c r="F92" s="161">
        <f>TRUNC((F110*E92),2)</f>
        <v>116.52</v>
      </c>
    </row>
    <row r="93" spans="2:6">
      <c r="B93" s="79"/>
      <c r="C93" s="93" t="s">
        <v>10</v>
      </c>
      <c r="D93" s="102" t="s">
        <v>117</v>
      </c>
      <c r="E93" s="162"/>
      <c r="F93" s="161"/>
    </row>
    <row r="94" spans="2:6">
      <c r="B94" s="79"/>
      <c r="C94" s="163"/>
      <c r="D94" s="122" t="s">
        <v>218</v>
      </c>
      <c r="E94" s="162"/>
      <c r="F94" s="164"/>
    </row>
    <row r="95" spans="2:6">
      <c r="B95" s="79"/>
      <c r="C95" s="163"/>
      <c r="D95" s="102" t="s">
        <v>219</v>
      </c>
      <c r="E95" s="160">
        <v>6.4999999999999997E-3</v>
      </c>
      <c r="F95" s="161">
        <f>TRUNC(((F91+F92+F110)/E102*E95),2)</f>
        <v>26.89</v>
      </c>
    </row>
    <row r="96" spans="2:6">
      <c r="B96" s="79"/>
      <c r="C96" s="163"/>
      <c r="D96" s="102" t="s">
        <v>220</v>
      </c>
      <c r="E96" s="160">
        <v>0.03</v>
      </c>
      <c r="F96" s="161">
        <f>TRUNC(((F91+F92+F110)/E102*E96),2)</f>
        <v>124.13</v>
      </c>
    </row>
    <row r="97" spans="2:6">
      <c r="B97" s="79"/>
      <c r="C97" s="163"/>
      <c r="D97" s="122" t="s">
        <v>221</v>
      </c>
      <c r="E97" s="162"/>
      <c r="F97" s="161"/>
    </row>
    <row r="98" spans="2:6">
      <c r="B98" s="79"/>
      <c r="C98" s="163"/>
      <c r="D98" s="102" t="s">
        <v>222</v>
      </c>
      <c r="E98" s="160">
        <v>0.05</v>
      </c>
      <c r="F98" s="161">
        <f>TRUNC((F91+F92+F110)/E102*E98,2)</f>
        <v>206.88</v>
      </c>
    </row>
    <row r="99" spans="2:6">
      <c r="B99" s="79"/>
      <c r="C99" s="163"/>
      <c r="D99" s="122" t="s">
        <v>223</v>
      </c>
      <c r="E99" s="162"/>
      <c r="F99" s="164"/>
    </row>
    <row r="100" spans="2:6">
      <c r="B100" s="79"/>
      <c r="C100" s="163"/>
      <c r="D100" s="165"/>
      <c r="E100" s="160"/>
      <c r="F100" s="161">
        <f>TRUNC((F91+F92+F110)/E102*E100,2)</f>
        <v>0</v>
      </c>
    </row>
    <row r="101" spans="2:6">
      <c r="B101" s="79"/>
      <c r="C101" s="316" t="s">
        <v>77</v>
      </c>
      <c r="D101" s="317"/>
      <c r="E101" s="166">
        <f>SUM(E91:E99)</f>
        <v>0.14399999999999999</v>
      </c>
      <c r="F101" s="167">
        <f>SUM(F91:F100)</f>
        <v>563.41999999999996</v>
      </c>
    </row>
    <row r="102" spans="2:6">
      <c r="B102" s="79"/>
      <c r="C102" s="168">
        <f>SUM(E95:E100)</f>
        <v>8.6499999999999994E-2</v>
      </c>
      <c r="D102" s="169" t="s">
        <v>224</v>
      </c>
      <c r="E102" s="170">
        <f>1-C102/1</f>
        <v>0.91349999999999998</v>
      </c>
      <c r="F102" s="171"/>
    </row>
    <row r="103" spans="2:6">
      <c r="B103" s="79"/>
      <c r="C103" s="318" t="s">
        <v>225</v>
      </c>
      <c r="D103" s="319"/>
      <c r="E103" s="319"/>
      <c r="F103" s="320"/>
    </row>
    <row r="104" spans="2:6" ht="30" customHeight="1">
      <c r="B104" s="79"/>
      <c r="C104" s="172"/>
      <c r="D104" s="321" t="s">
        <v>226</v>
      </c>
      <c r="E104" s="307"/>
      <c r="F104" s="124" t="s">
        <v>33</v>
      </c>
    </row>
    <row r="105" spans="2:6">
      <c r="B105" s="79"/>
      <c r="C105" s="93" t="s">
        <v>5</v>
      </c>
      <c r="D105" s="310" t="s">
        <v>227</v>
      </c>
      <c r="E105" s="310"/>
      <c r="F105" s="120">
        <f>F27</f>
        <v>1829.95</v>
      </c>
    </row>
    <row r="106" spans="2:6">
      <c r="B106" s="79"/>
      <c r="C106" s="93" t="s">
        <v>7</v>
      </c>
      <c r="D106" s="310" t="s">
        <v>228</v>
      </c>
      <c r="E106" s="310"/>
      <c r="F106" s="120">
        <f>F56</f>
        <v>1525.51</v>
      </c>
    </row>
    <row r="107" spans="2:6">
      <c r="B107" s="79"/>
      <c r="C107" s="93" t="s">
        <v>10</v>
      </c>
      <c r="D107" s="310" t="s">
        <v>229</v>
      </c>
      <c r="E107" s="310"/>
      <c r="F107" s="120">
        <f>F66</f>
        <v>146.68</v>
      </c>
    </row>
    <row r="108" spans="2:6">
      <c r="B108" s="79"/>
      <c r="C108" s="93" t="s">
        <v>13</v>
      </c>
      <c r="D108" s="311" t="s">
        <v>230</v>
      </c>
      <c r="E108" s="312"/>
      <c r="F108" s="120">
        <f>F81</f>
        <v>0</v>
      </c>
    </row>
    <row r="109" spans="2:6">
      <c r="B109" s="79"/>
      <c r="C109" s="93" t="s">
        <v>38</v>
      </c>
      <c r="D109" s="310" t="s">
        <v>231</v>
      </c>
      <c r="E109" s="310"/>
      <c r="F109" s="120">
        <f>F87</f>
        <v>72.16</v>
      </c>
    </row>
    <row r="110" spans="2:6">
      <c r="B110" s="79"/>
      <c r="C110" s="313" t="s">
        <v>232</v>
      </c>
      <c r="D110" s="314"/>
      <c r="E110" s="315"/>
      <c r="F110" s="173">
        <f>TRUNC(SUM(F105:F109),2)</f>
        <v>3574.3</v>
      </c>
    </row>
    <row r="111" spans="2:6">
      <c r="B111" s="79"/>
      <c r="C111" s="93" t="s">
        <v>40</v>
      </c>
      <c r="D111" s="311" t="s">
        <v>233</v>
      </c>
      <c r="E111" s="312"/>
      <c r="F111" s="174">
        <f>F101</f>
        <v>563.41999999999996</v>
      </c>
    </row>
    <row r="112" spans="2:6">
      <c r="B112" s="79"/>
      <c r="C112" s="305" t="s">
        <v>234</v>
      </c>
      <c r="D112" s="306"/>
      <c r="E112" s="307"/>
      <c r="F112" s="175">
        <f>SUM(F110:F111)</f>
        <v>4137.72</v>
      </c>
    </row>
    <row r="113" spans="2:6">
      <c r="B113" s="79"/>
      <c r="C113" s="176"/>
      <c r="D113" s="177"/>
      <c r="E113" s="177"/>
      <c r="F113" s="178"/>
    </row>
    <row r="114" spans="2:6">
      <c r="C114" s="308"/>
      <c r="D114" s="308"/>
      <c r="E114" s="308"/>
      <c r="F114" s="308"/>
    </row>
    <row r="129" spans="3:3">
      <c r="C129" s="78" t="s">
        <v>191</v>
      </c>
    </row>
    <row r="130" spans="3:3">
      <c r="C130" s="78" t="s">
        <v>235</v>
      </c>
    </row>
  </sheetData>
  <sheetProtection algorithmName="SHA-512" hashValue="MIPjISTIgISwXmFxUSCZhR2LKUm6t5hbet9FFs+ePmjwWQ5OMhAFIAsdZ2D1HBSFbjSZBbHZLrbISjc26FC9Ew==" saltValue="rmWxLEdXjjrzuNNMEPKOz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xr:uid="{00000000-0002-0000-2200-000000000000}">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384" t="s">
        <v>247</v>
      </c>
      <c r="B4" s="384"/>
      <c r="C4" s="384"/>
      <c r="D4" s="384"/>
      <c r="E4" s="384"/>
      <c r="F4" s="75">
        <f>SUM(F2:F3)</f>
        <v>380.32</v>
      </c>
    </row>
    <row r="5" spans="1:6">
      <c r="A5" s="384" t="s">
        <v>248</v>
      </c>
      <c r="B5" s="384"/>
      <c r="C5" s="384"/>
      <c r="D5" s="384"/>
      <c r="E5" s="384"/>
      <c r="F5" s="75">
        <f>TRUNC(F4/12,2)</f>
        <v>31.69</v>
      </c>
    </row>
  </sheetData>
  <sheetProtection algorithmName="SHA-512" hashValue="BD+cB1l180E1w4jrM+PjKArTQ+lTkgtOcGGtW/h0zUDWHJ+iaAoplnzXrSDvi+2reinkxp20xYzgOnWKWoKeeQ==" saltValue="51m0SjyL3m4u1WefgSzB7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315</v>
      </c>
      <c r="C2" s="74">
        <v>1</v>
      </c>
      <c r="D2" s="74" t="s">
        <v>243</v>
      </c>
      <c r="E2" s="193">
        <v>18.36</v>
      </c>
      <c r="F2" s="75">
        <f>E2*C2</f>
        <v>18.36</v>
      </c>
    </row>
    <row r="3" spans="1:6" ht="45">
      <c r="A3" s="72">
        <v>2</v>
      </c>
      <c r="B3" s="73" t="s">
        <v>250</v>
      </c>
      <c r="C3" s="74">
        <v>40</v>
      </c>
      <c r="D3" s="74"/>
      <c r="E3" s="193">
        <v>4.18</v>
      </c>
      <c r="F3" s="75">
        <f>E3*C3</f>
        <v>167.2</v>
      </c>
    </row>
    <row r="4" spans="1:6" ht="30">
      <c r="A4" s="72">
        <v>3</v>
      </c>
      <c r="B4" s="73" t="s">
        <v>290</v>
      </c>
      <c r="C4" s="74">
        <v>2</v>
      </c>
      <c r="D4" s="74" t="s">
        <v>243</v>
      </c>
      <c r="E4" s="193">
        <v>2.94</v>
      </c>
      <c r="F4" s="75">
        <f>E4*C4</f>
        <v>5.88</v>
      </c>
    </row>
    <row r="5" spans="1:6" ht="45">
      <c r="A5" s="72">
        <v>4</v>
      </c>
      <c r="B5" s="73" t="s">
        <v>316</v>
      </c>
      <c r="C5" s="74">
        <v>4</v>
      </c>
      <c r="D5" s="74" t="s">
        <v>243</v>
      </c>
      <c r="E5" s="193">
        <v>69.42</v>
      </c>
      <c r="F5" s="75">
        <f>E5*C5</f>
        <v>277.68</v>
      </c>
    </row>
    <row r="6" spans="1:6">
      <c r="A6" s="72">
        <v>5</v>
      </c>
      <c r="B6" s="73" t="s">
        <v>269</v>
      </c>
      <c r="C6" s="74">
        <v>2</v>
      </c>
      <c r="D6" s="74" t="s">
        <v>243</v>
      </c>
      <c r="E6" s="193">
        <v>8.3000000000000007</v>
      </c>
      <c r="F6" s="75">
        <f>E6*C6</f>
        <v>16.600000000000001</v>
      </c>
    </row>
    <row r="7" spans="1:6">
      <c r="A7" s="384" t="s">
        <v>247</v>
      </c>
      <c r="B7" s="384"/>
      <c r="C7" s="384"/>
      <c r="D7" s="384"/>
      <c r="E7" s="384"/>
      <c r="F7" s="75">
        <f>SUM(F2:F6)</f>
        <v>485.72</v>
      </c>
    </row>
    <row r="8" spans="1:6">
      <c r="A8" s="384" t="s">
        <v>248</v>
      </c>
      <c r="B8" s="384"/>
      <c r="C8" s="384"/>
      <c r="D8" s="384"/>
      <c r="E8" s="384"/>
      <c r="F8" s="75">
        <f>TRUNC(F7/12,2)</f>
        <v>40.47</v>
      </c>
    </row>
  </sheetData>
  <sheetProtection algorithmName="SHA-512" hashValue="JRLGBFV++XcnGgcV/z/Rat75M1CGaX/KtZJw74KSA89ZsFU94ixcKBrD3gsCBgLaGzARYDTBTGmSR38ZKcR3Zg==" saltValue="eucJfRDS5zOaBdi2DegMm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B1:H129"/>
  <sheetViews>
    <sheetView view="pageBreakPreview" topLeftCell="A33" zoomScale="120" zoomScaleNormal="100" zoomScaleSheetLayoutView="120" workbookViewId="0">
      <selection activeCell="F46" sqref="F4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317</v>
      </c>
      <c r="F19" s="354"/>
      <c r="H19" s="78"/>
    </row>
    <row r="20" spans="2:8" s="76" customFormat="1">
      <c r="B20" s="89"/>
      <c r="C20" s="93">
        <v>3</v>
      </c>
      <c r="D20" s="94" t="s">
        <v>170</v>
      </c>
      <c r="E20" s="390">
        <v>1524.96</v>
      </c>
      <c r="F20" s="356"/>
      <c r="H20" s="78"/>
    </row>
    <row r="21" spans="2:8" s="76" customFormat="1">
      <c r="B21" s="89"/>
      <c r="C21" s="93">
        <v>4</v>
      </c>
      <c r="D21" s="94" t="s">
        <v>171</v>
      </c>
      <c r="E21" s="357" t="s">
        <v>318</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v>0.03</v>
      </c>
      <c r="F36" s="126">
        <f t="shared" si="0"/>
        <v>55.09</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50" t="s">
        <v>77</v>
      </c>
      <c r="D42" s="343"/>
      <c r="E42" s="128">
        <f>SUM(E34:E41)</f>
        <v>0.36799999999999999</v>
      </c>
      <c r="F42" s="129">
        <f>TRUNC(SUM(F34:F41),2)</f>
        <v>675.8</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340.7</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0.36799999999999999</v>
      </c>
      <c r="F53" s="120">
        <f>F42</f>
        <v>675.8</v>
      </c>
    </row>
    <row r="54" spans="2:8">
      <c r="B54" s="79"/>
      <c r="C54" s="93" t="s">
        <v>189</v>
      </c>
      <c r="D54" s="115" t="s">
        <v>48</v>
      </c>
      <c r="E54" s="140"/>
      <c r="F54" s="120">
        <f>F49</f>
        <v>340.7</v>
      </c>
    </row>
    <row r="55" spans="2:8">
      <c r="B55" s="79"/>
      <c r="C55" s="137"/>
      <c r="D55" s="127" t="s">
        <v>77</v>
      </c>
      <c r="E55" s="141"/>
      <c r="F55" s="118">
        <f>SUM(F52:F54)</f>
        <v>1328.04</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52.78</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123.53</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Bomb. Hidrául.'!F5</f>
        <v>30.13</v>
      </c>
    </row>
    <row r="84" spans="2:6">
      <c r="B84" s="79"/>
      <c r="C84" s="93" t="s">
        <v>7</v>
      </c>
      <c r="D84" s="311" t="s">
        <v>215</v>
      </c>
      <c r="E84" s="312"/>
      <c r="F84" s="158">
        <f>'Equipamentos - Bomb. Hidrául.'!F9</f>
        <v>9.9600000000000009</v>
      </c>
    </row>
    <row r="85" spans="2:6">
      <c r="B85" s="79"/>
      <c r="C85" s="93" t="s">
        <v>10</v>
      </c>
      <c r="D85" s="311"/>
      <c r="E85" s="312"/>
      <c r="F85" s="120">
        <v>0</v>
      </c>
    </row>
    <row r="86" spans="2:6" ht="16.5" customHeight="1">
      <c r="B86" s="79"/>
      <c r="C86" s="316" t="s">
        <v>77</v>
      </c>
      <c r="D86" s="322"/>
      <c r="E86" s="317"/>
      <c r="F86" s="129">
        <f>TRUNC(SUM(F83:F85),2)</f>
        <v>40.090000000000003</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75.11</v>
      </c>
    </row>
    <row r="91" spans="2:6">
      <c r="B91" s="79"/>
      <c r="C91" s="93" t="s">
        <v>7</v>
      </c>
      <c r="D91" s="102" t="s">
        <v>126</v>
      </c>
      <c r="E91" s="160">
        <v>3.2599999999999997E-2</v>
      </c>
      <c r="F91" s="161">
        <f>TRUNC((F109*E91),2)</f>
        <v>98.34</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22.69</v>
      </c>
    </row>
    <row r="95" spans="2:6">
      <c r="B95" s="79"/>
      <c r="C95" s="163"/>
      <c r="D95" s="102" t="s">
        <v>220</v>
      </c>
      <c r="E95" s="160">
        <v>0.03</v>
      </c>
      <c r="F95" s="161">
        <f>TRUNC(((F90+F91+F109)/E101*E95),2)</f>
        <v>104.76</v>
      </c>
    </row>
    <row r="96" spans="2:6">
      <c r="B96" s="79"/>
      <c r="C96" s="163"/>
      <c r="D96" s="122" t="s">
        <v>221</v>
      </c>
      <c r="E96" s="162"/>
      <c r="F96" s="161"/>
    </row>
    <row r="97" spans="2:6">
      <c r="B97" s="79"/>
      <c r="C97" s="163"/>
      <c r="D97" s="102" t="s">
        <v>222</v>
      </c>
      <c r="E97" s="160">
        <v>0.05</v>
      </c>
      <c r="F97" s="161">
        <f>TRUNC((F90+F91+F109)/E101*E97,2)</f>
        <v>174.6</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475.5</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1524.96</v>
      </c>
    </row>
    <row r="105" spans="2:6">
      <c r="B105" s="79"/>
      <c r="C105" s="93" t="s">
        <v>7</v>
      </c>
      <c r="D105" s="310" t="s">
        <v>228</v>
      </c>
      <c r="E105" s="310"/>
      <c r="F105" s="120">
        <f>F55</f>
        <v>1328.04</v>
      </c>
    </row>
    <row r="106" spans="2:6">
      <c r="B106" s="79"/>
      <c r="C106" s="93" t="s">
        <v>10</v>
      </c>
      <c r="D106" s="310" t="s">
        <v>229</v>
      </c>
      <c r="E106" s="310"/>
      <c r="F106" s="120">
        <f>F65</f>
        <v>123.53</v>
      </c>
    </row>
    <row r="107" spans="2:6">
      <c r="B107" s="79"/>
      <c r="C107" s="93" t="s">
        <v>13</v>
      </c>
      <c r="D107" s="311" t="s">
        <v>230</v>
      </c>
      <c r="E107" s="312"/>
      <c r="F107" s="120">
        <f>F80</f>
        <v>0</v>
      </c>
    </row>
    <row r="108" spans="2:6">
      <c r="B108" s="79"/>
      <c r="C108" s="93" t="s">
        <v>38</v>
      </c>
      <c r="D108" s="310" t="s">
        <v>231</v>
      </c>
      <c r="E108" s="310"/>
      <c r="F108" s="120">
        <f>F86</f>
        <v>40.090000000000003</v>
      </c>
    </row>
    <row r="109" spans="2:6">
      <c r="B109" s="79"/>
      <c r="C109" s="313" t="s">
        <v>232</v>
      </c>
      <c r="D109" s="314"/>
      <c r="E109" s="315"/>
      <c r="F109" s="173">
        <f>TRUNC(SUM(F104:F108),2)</f>
        <v>3016.62</v>
      </c>
    </row>
    <row r="110" spans="2:6">
      <c r="B110" s="79"/>
      <c r="C110" s="93" t="s">
        <v>40</v>
      </c>
      <c r="D110" s="311" t="s">
        <v>233</v>
      </c>
      <c r="E110" s="312"/>
      <c r="F110" s="174">
        <f>F100</f>
        <v>475.5</v>
      </c>
    </row>
    <row r="111" spans="2:6">
      <c r="B111" s="79"/>
      <c r="C111" s="305" t="s">
        <v>234</v>
      </c>
      <c r="D111" s="306"/>
      <c r="E111" s="307"/>
      <c r="F111" s="175">
        <f>SUM(F109:F110)</f>
        <v>3492.12</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FD2fkcp8mb725rO1rvfC6LPnuiI/5Qs/6VFIMa+z1t5mKN/Vm92qtDDugHKYiQRFBxN6Y8OEfbgoSC6EgrwDNA==" saltValue="3ycXQHdPJ9MbDbCMmDuCG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25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319</v>
      </c>
      <c r="C3" s="74">
        <v>2</v>
      </c>
      <c r="D3" s="74" t="s">
        <v>246</v>
      </c>
      <c r="E3" s="193">
        <v>31.51</v>
      </c>
      <c r="F3" s="75">
        <f>E3*C3</f>
        <v>63.02</v>
      </c>
    </row>
    <row r="4" spans="1:6">
      <c r="A4" s="384" t="s">
        <v>247</v>
      </c>
      <c r="B4" s="384"/>
      <c r="C4" s="384"/>
      <c r="D4" s="384"/>
      <c r="E4" s="384"/>
      <c r="F4" s="75">
        <f>SUM(F2:F3)</f>
        <v>361.66</v>
      </c>
    </row>
    <row r="5" spans="1:6">
      <c r="A5" s="384" t="s">
        <v>248</v>
      </c>
      <c r="B5" s="384"/>
      <c r="C5" s="384"/>
      <c r="D5" s="384"/>
      <c r="E5" s="384"/>
      <c r="F5" s="75">
        <f>TRUNC(F4/12,2)</f>
        <v>30.13</v>
      </c>
    </row>
  </sheetData>
  <sheetProtection algorithmName="SHA-512" hashValue="y4a2l1loipmCIdbqsguPxCIeYoJ9iwmrMpkpAP39RUKI4BzFcJnRjN9/9eUXecyVcAHOCHWtFopWQErhg+gRMQ==" saltValue="eltuo1LRhAjccIaK46L7V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H22" sqref="H2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45.63</v>
      </c>
      <c r="F2" s="75">
        <f>E2*C2</f>
        <v>182.52</v>
      </c>
    </row>
    <row r="3" spans="1:6" ht="60">
      <c r="A3" s="72">
        <v>2</v>
      </c>
      <c r="B3" s="73" t="s">
        <v>244</v>
      </c>
      <c r="C3" s="74">
        <v>4</v>
      </c>
      <c r="D3" s="74" t="s">
        <v>243</v>
      </c>
      <c r="E3" s="193">
        <v>23.92</v>
      </c>
      <c r="F3" s="75">
        <f>E3*C3</f>
        <v>95.68</v>
      </c>
    </row>
    <row r="4" spans="1:6" ht="45">
      <c r="A4" s="72">
        <v>3</v>
      </c>
      <c r="B4" s="73" t="s">
        <v>245</v>
      </c>
      <c r="C4" s="74">
        <v>2</v>
      </c>
      <c r="D4" s="74" t="s">
        <v>246</v>
      </c>
      <c r="E4" s="193">
        <v>40.840000000000003</v>
      </c>
      <c r="F4" s="75">
        <f>E4*C4</f>
        <v>81.680000000000007</v>
      </c>
    </row>
    <row r="5" spans="1:6">
      <c r="A5" s="384" t="s">
        <v>247</v>
      </c>
      <c r="B5" s="384"/>
      <c r="C5" s="384"/>
      <c r="D5" s="384"/>
      <c r="E5" s="384"/>
      <c r="F5" s="75">
        <f>SUM(F2:F4)</f>
        <v>359.88</v>
      </c>
    </row>
    <row r="6" spans="1:6">
      <c r="A6" s="384" t="s">
        <v>248</v>
      </c>
      <c r="B6" s="384"/>
      <c r="C6" s="384"/>
      <c r="D6" s="384"/>
      <c r="E6" s="384"/>
      <c r="F6" s="75">
        <f>TRUNC(F5/12,2)</f>
        <v>29.99</v>
      </c>
    </row>
  </sheetData>
  <sheetProtection algorithmName="SHA-512" hashValue="dl03fQZEhRFM4bjTpO98v4j1sqs4zoFkRACW20wldvnnnJ+Dpbj0PlEmEKd12x/OI5QBeiuC/t5xnvF8ZBEHuQ==" saltValue="3RA4AzP0MZp5N2IJXjlvj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320</v>
      </c>
      <c r="C2" s="74">
        <v>4</v>
      </c>
      <c r="D2" s="74" t="s">
        <v>246</v>
      </c>
      <c r="E2" s="193">
        <v>11.3</v>
      </c>
      <c r="F2" s="75">
        <f t="shared" ref="F2:F7" si="0">E2*C2</f>
        <v>45.2</v>
      </c>
    </row>
    <row r="3" spans="1:6" ht="45">
      <c r="A3" s="72">
        <v>2</v>
      </c>
      <c r="B3" s="73" t="s">
        <v>304</v>
      </c>
      <c r="C3" s="74">
        <v>1</v>
      </c>
      <c r="D3" s="74" t="s">
        <v>243</v>
      </c>
      <c r="E3" s="193">
        <v>18.36</v>
      </c>
      <c r="F3" s="75">
        <f t="shared" si="0"/>
        <v>18.36</v>
      </c>
    </row>
    <row r="4" spans="1:6" ht="30">
      <c r="A4" s="72">
        <v>3</v>
      </c>
      <c r="B4" s="73" t="s">
        <v>290</v>
      </c>
      <c r="C4" s="74">
        <v>2</v>
      </c>
      <c r="D4" s="74" t="s">
        <v>243</v>
      </c>
      <c r="E4" s="193">
        <v>4.18</v>
      </c>
      <c r="F4" s="75">
        <f t="shared" si="0"/>
        <v>8.36</v>
      </c>
    </row>
    <row r="5" spans="1:6" ht="30">
      <c r="A5" s="72">
        <v>4</v>
      </c>
      <c r="B5" s="73" t="s">
        <v>305</v>
      </c>
      <c r="C5" s="74">
        <v>6</v>
      </c>
      <c r="D5" s="74" t="s">
        <v>243</v>
      </c>
      <c r="E5" s="193">
        <v>1.24</v>
      </c>
      <c r="F5" s="75">
        <f t="shared" si="0"/>
        <v>7.44</v>
      </c>
    </row>
    <row r="6" spans="1:6" ht="30">
      <c r="A6" s="72">
        <v>5</v>
      </c>
      <c r="B6" s="73" t="s">
        <v>307</v>
      </c>
      <c r="C6" s="74">
        <v>2</v>
      </c>
      <c r="D6" s="74" t="s">
        <v>243</v>
      </c>
      <c r="E6" s="193">
        <v>8.6999999999999993</v>
      </c>
      <c r="F6" s="75">
        <f t="shared" si="0"/>
        <v>17.399999999999999</v>
      </c>
    </row>
    <row r="7" spans="1:6">
      <c r="A7" s="72">
        <v>6</v>
      </c>
      <c r="B7" s="73" t="s">
        <v>321</v>
      </c>
      <c r="C7" s="74">
        <v>8</v>
      </c>
      <c r="D7" s="74" t="s">
        <v>246</v>
      </c>
      <c r="E7" s="193">
        <v>2.85</v>
      </c>
      <c r="F7" s="75">
        <f t="shared" si="0"/>
        <v>22.8</v>
      </c>
    </row>
    <row r="8" spans="1:6">
      <c r="A8" s="384" t="s">
        <v>247</v>
      </c>
      <c r="B8" s="384"/>
      <c r="C8" s="384"/>
      <c r="D8" s="384"/>
      <c r="E8" s="384"/>
      <c r="F8" s="75">
        <f>SUM(F2:F7)</f>
        <v>119.56</v>
      </c>
    </row>
    <row r="9" spans="1:6">
      <c r="A9" s="384" t="s">
        <v>248</v>
      </c>
      <c r="B9" s="384"/>
      <c r="C9" s="384"/>
      <c r="D9" s="384"/>
      <c r="E9" s="384"/>
      <c r="F9" s="75">
        <f>TRUNC(F8/12,2)</f>
        <v>9.9600000000000009</v>
      </c>
    </row>
  </sheetData>
  <sheetProtection algorithmName="SHA-512" hashValue="7b9s4KmBzsaHrDuVLJc8KiaQJz0I22QmOY+Qd9RP7FApeNce4KFxA4tb8eqWzXFn56/EFKbxTntJexBdts3Nfg==" saltValue="rXRwh7aTsaTROfR5yvqYUg=="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H129"/>
  <sheetViews>
    <sheetView view="pageBreakPreview" topLeftCell="A37"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322</v>
      </c>
      <c r="F19" s="354"/>
      <c r="H19" s="78"/>
    </row>
    <row r="20" spans="2:8" s="76" customFormat="1">
      <c r="B20" s="89"/>
      <c r="C20" s="93">
        <v>3</v>
      </c>
      <c r="D20" s="94" t="s">
        <v>170</v>
      </c>
      <c r="E20" s="390">
        <v>1524.96</v>
      </c>
      <c r="F20" s="356"/>
      <c r="H20" s="78"/>
    </row>
    <row r="21" spans="2:8" s="76" customFormat="1">
      <c r="B21" s="89"/>
      <c r="C21" s="93">
        <v>4</v>
      </c>
      <c r="D21" s="94" t="s">
        <v>171</v>
      </c>
      <c r="E21" s="357" t="s">
        <v>323</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v>0.03</v>
      </c>
      <c r="F36" s="126">
        <f t="shared" si="0"/>
        <v>55.09</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50" t="s">
        <v>77</v>
      </c>
      <c r="D42" s="343"/>
      <c r="E42" s="128">
        <f>SUM(E34:E41)</f>
        <v>0.36799999999999999</v>
      </c>
      <c r="F42" s="129">
        <f>TRUNC(SUM(F34:F41),2)</f>
        <v>675.8</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340.7</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0.36799999999999999</v>
      </c>
      <c r="F53" s="120">
        <f>F42</f>
        <v>675.8</v>
      </c>
    </row>
    <row r="54" spans="2:8">
      <c r="B54" s="79"/>
      <c r="C54" s="93" t="s">
        <v>189</v>
      </c>
      <c r="D54" s="115" t="s">
        <v>48</v>
      </c>
      <c r="E54" s="140"/>
      <c r="F54" s="120">
        <f>F49</f>
        <v>340.7</v>
      </c>
    </row>
    <row r="55" spans="2:8">
      <c r="B55" s="79"/>
      <c r="C55" s="137"/>
      <c r="D55" s="127" t="s">
        <v>77</v>
      </c>
      <c r="E55" s="141"/>
      <c r="F55" s="118">
        <f>SUM(F52:F54)</f>
        <v>1328.04</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52.78</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123.53</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Carpinteiro'!F5</f>
        <v>31.69</v>
      </c>
    </row>
    <row r="84" spans="2:6">
      <c r="B84" s="79"/>
      <c r="C84" s="93" t="s">
        <v>7</v>
      </c>
      <c r="D84" s="311" t="s">
        <v>215</v>
      </c>
      <c r="E84" s="312"/>
      <c r="F84" s="158">
        <f>'Equipamentos - Carpinteiro'!F10</f>
        <v>35.51</v>
      </c>
    </row>
    <row r="85" spans="2:6">
      <c r="B85" s="79"/>
      <c r="C85" s="93" t="s">
        <v>10</v>
      </c>
      <c r="D85" s="311"/>
      <c r="E85" s="312"/>
      <c r="F85" s="120">
        <v>0</v>
      </c>
    </row>
    <row r="86" spans="2:6" ht="16.5" customHeight="1">
      <c r="B86" s="79"/>
      <c r="C86" s="316" t="s">
        <v>77</v>
      </c>
      <c r="D86" s="322"/>
      <c r="E86" s="317"/>
      <c r="F86" s="129">
        <f>TRUNC(SUM(F83:F85),2)</f>
        <v>67.2</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75.78</v>
      </c>
    </row>
    <row r="91" spans="2:6">
      <c r="B91" s="79"/>
      <c r="C91" s="93" t="s">
        <v>7</v>
      </c>
      <c r="D91" s="102" t="s">
        <v>126</v>
      </c>
      <c r="E91" s="160">
        <v>3.2599999999999997E-2</v>
      </c>
      <c r="F91" s="161">
        <f>TRUNC((F109*E91),2)</f>
        <v>99.22</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22.9</v>
      </c>
    </row>
    <row r="95" spans="2:6">
      <c r="B95" s="79"/>
      <c r="C95" s="163"/>
      <c r="D95" s="102" t="s">
        <v>220</v>
      </c>
      <c r="E95" s="160">
        <v>0.03</v>
      </c>
      <c r="F95" s="161">
        <f>TRUNC(((F90+F91+F109)/E101*E95),2)</f>
        <v>105.7</v>
      </c>
    </row>
    <row r="96" spans="2:6">
      <c r="B96" s="79"/>
      <c r="C96" s="163"/>
      <c r="D96" s="122" t="s">
        <v>221</v>
      </c>
      <c r="E96" s="162"/>
      <c r="F96" s="161"/>
    </row>
    <row r="97" spans="2:6">
      <c r="B97" s="79"/>
      <c r="C97" s="163"/>
      <c r="D97" s="102" t="s">
        <v>222</v>
      </c>
      <c r="E97" s="160">
        <v>0.05</v>
      </c>
      <c r="F97" s="161">
        <f>TRUNC((F90+F91+F109)/E101*E97,2)</f>
        <v>176.17</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479.77</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1524.96</v>
      </c>
    </row>
    <row r="105" spans="2:6">
      <c r="B105" s="79"/>
      <c r="C105" s="93" t="s">
        <v>7</v>
      </c>
      <c r="D105" s="310" t="s">
        <v>228</v>
      </c>
      <c r="E105" s="310"/>
      <c r="F105" s="120">
        <f>F55</f>
        <v>1328.04</v>
      </c>
    </row>
    <row r="106" spans="2:6">
      <c r="B106" s="79"/>
      <c r="C106" s="93" t="s">
        <v>10</v>
      </c>
      <c r="D106" s="310" t="s">
        <v>229</v>
      </c>
      <c r="E106" s="310"/>
      <c r="F106" s="120">
        <f>F65</f>
        <v>123.53</v>
      </c>
    </row>
    <row r="107" spans="2:6">
      <c r="B107" s="79"/>
      <c r="C107" s="93" t="s">
        <v>13</v>
      </c>
      <c r="D107" s="311" t="s">
        <v>230</v>
      </c>
      <c r="E107" s="312"/>
      <c r="F107" s="120">
        <f>F80</f>
        <v>0</v>
      </c>
    </row>
    <row r="108" spans="2:6">
      <c r="B108" s="79"/>
      <c r="C108" s="93" t="s">
        <v>38</v>
      </c>
      <c r="D108" s="310" t="s">
        <v>231</v>
      </c>
      <c r="E108" s="310"/>
      <c r="F108" s="120">
        <f>F86</f>
        <v>67.2</v>
      </c>
    </row>
    <row r="109" spans="2:6">
      <c r="B109" s="79"/>
      <c r="C109" s="313" t="s">
        <v>232</v>
      </c>
      <c r="D109" s="314"/>
      <c r="E109" s="315"/>
      <c r="F109" s="173">
        <f>TRUNC(SUM(F104:F108),2)</f>
        <v>3043.73</v>
      </c>
    </row>
    <row r="110" spans="2:6">
      <c r="B110" s="79"/>
      <c r="C110" s="93" t="s">
        <v>40</v>
      </c>
      <c r="D110" s="311" t="s">
        <v>233</v>
      </c>
      <c r="E110" s="312"/>
      <c r="F110" s="174">
        <f>F100</f>
        <v>479.77</v>
      </c>
    </row>
    <row r="111" spans="2:6">
      <c r="B111" s="79"/>
      <c r="C111" s="305" t="s">
        <v>234</v>
      </c>
      <c r="D111" s="306"/>
      <c r="E111" s="307"/>
      <c r="F111" s="175">
        <f>SUM(F109:F110)</f>
        <v>3523.5</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WtpR9b4L/RWBxJeQFNPtrLej66M0l3ZVsvkuGJ6eNczZLW+pJGOdTKUh7UI8Duyit+mcvCpmfQ1R1ygWJLT/YA==" saltValue="kAmJayzElgGSteQh48brI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28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384" t="s">
        <v>247</v>
      </c>
      <c r="B4" s="384"/>
      <c r="C4" s="384"/>
      <c r="D4" s="384"/>
      <c r="E4" s="384"/>
      <c r="F4" s="75">
        <f>SUM(F2:F3)</f>
        <v>380.32</v>
      </c>
    </row>
    <row r="5" spans="1:6">
      <c r="A5" s="384" t="s">
        <v>248</v>
      </c>
      <c r="B5" s="384"/>
      <c r="C5" s="384"/>
      <c r="D5" s="384"/>
      <c r="E5" s="384"/>
      <c r="F5" s="75">
        <f>TRUNC(F4/12,2)</f>
        <v>31.69</v>
      </c>
    </row>
  </sheetData>
  <sheetProtection algorithmName="SHA-512" hashValue="kvjo3ZEmdpckF2aWf81+hO/b0eWRENEamSqgvJtyu2KOzV6szU3KVIGXxl/HcIqAb+YghxhMcDYGHtsQFeiEWQ==" saltValue="U/+1uSvWAMXSED6Uys4PN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F10"/>
  <sheetViews>
    <sheetView workbookViewId="0">
      <selection activeCell="E2" sqref="E2:E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324</v>
      </c>
      <c r="C2" s="74">
        <v>2</v>
      </c>
      <c r="D2" s="74" t="s">
        <v>243</v>
      </c>
      <c r="E2" s="193">
        <v>71.08</v>
      </c>
      <c r="F2" s="75">
        <f>E2*C2</f>
        <v>142.16</v>
      </c>
    </row>
    <row r="3" spans="1:6" ht="30">
      <c r="A3" s="72">
        <v>2</v>
      </c>
      <c r="B3" s="73" t="s">
        <v>290</v>
      </c>
      <c r="C3" s="74">
        <v>2</v>
      </c>
      <c r="D3" s="74" t="s">
        <v>243</v>
      </c>
      <c r="E3" s="193">
        <v>4.18</v>
      </c>
      <c r="F3" s="75">
        <f t="shared" ref="F3:F8" si="0">E3*C3</f>
        <v>8.36</v>
      </c>
    </row>
    <row r="4" spans="1:6" ht="30">
      <c r="A4" s="72">
        <v>3</v>
      </c>
      <c r="B4" s="73" t="s">
        <v>325</v>
      </c>
      <c r="C4" s="74">
        <v>2</v>
      </c>
      <c r="D4" s="74" t="s">
        <v>243</v>
      </c>
      <c r="E4" s="193">
        <v>20.51</v>
      </c>
      <c r="F4" s="75">
        <f t="shared" si="0"/>
        <v>41.02</v>
      </c>
    </row>
    <row r="5" spans="1:6" ht="45">
      <c r="A5" s="72">
        <v>4</v>
      </c>
      <c r="B5" s="73" t="s">
        <v>326</v>
      </c>
      <c r="C5" s="74">
        <v>1</v>
      </c>
      <c r="D5" s="74" t="s">
        <v>272</v>
      </c>
      <c r="E5" s="193">
        <v>165.17</v>
      </c>
      <c r="F5" s="75">
        <f t="shared" si="0"/>
        <v>165.17</v>
      </c>
    </row>
    <row r="6" spans="1:6">
      <c r="A6" s="72">
        <v>5</v>
      </c>
      <c r="B6" s="73" t="s">
        <v>327</v>
      </c>
      <c r="C6" s="74">
        <v>1</v>
      </c>
      <c r="D6" s="74" t="s">
        <v>246</v>
      </c>
      <c r="E6" s="193">
        <v>16.09</v>
      </c>
      <c r="F6" s="75">
        <f t="shared" si="0"/>
        <v>16.09</v>
      </c>
    </row>
    <row r="7" spans="1:6">
      <c r="A7" s="72">
        <v>6</v>
      </c>
      <c r="B7" s="73" t="s">
        <v>328</v>
      </c>
      <c r="C7" s="74">
        <v>4</v>
      </c>
      <c r="D7" s="74" t="s">
        <v>246</v>
      </c>
      <c r="E7" s="193">
        <v>4.88</v>
      </c>
      <c r="F7" s="75">
        <f t="shared" si="0"/>
        <v>19.52</v>
      </c>
    </row>
    <row r="8" spans="1:6">
      <c r="A8" s="72">
        <v>7</v>
      </c>
      <c r="B8" s="73" t="s">
        <v>329</v>
      </c>
      <c r="C8" s="74">
        <v>2</v>
      </c>
      <c r="D8" s="74" t="s">
        <v>243</v>
      </c>
      <c r="E8" s="193">
        <v>16.920000000000002</v>
      </c>
      <c r="F8" s="75">
        <f t="shared" si="0"/>
        <v>33.840000000000003</v>
      </c>
    </row>
    <row r="9" spans="1:6">
      <c r="A9" s="384" t="s">
        <v>247</v>
      </c>
      <c r="B9" s="384"/>
      <c r="C9" s="384"/>
      <c r="D9" s="384"/>
      <c r="E9" s="384"/>
      <c r="F9" s="75">
        <f>SUM(F2:F8)</f>
        <v>426.16</v>
      </c>
    </row>
    <row r="10" spans="1:6">
      <c r="A10" s="384" t="s">
        <v>248</v>
      </c>
      <c r="B10" s="384"/>
      <c r="C10" s="384"/>
      <c r="D10" s="384"/>
      <c r="E10" s="384"/>
      <c r="F10" s="75">
        <f>TRUNC(F9/12,2)</f>
        <v>35.51</v>
      </c>
    </row>
  </sheetData>
  <sheetProtection algorithmName="SHA-512" hashValue="ihBeMtpFqoNUywtz6IHzFF/ivX54z9kGXk82krxa+wcTjF6b6BtrgzxFNI6WO8bDxKz/xYSj6kQmf/FVETgD0Q==" saltValue="7EWnPpgaBdfRCmPayCB0qw==" spinCount="100000" sheet="1" objects="1" scenarios="1" formatCells="0"/>
  <mergeCells count="2">
    <mergeCell ref="A9:E9"/>
    <mergeCell ref="A10:E10"/>
  </mergeCells>
  <pageMargins left="0.51180555555555596" right="0.51180555555555596" top="0.78680555555555598" bottom="0.78680555555555598" header="0.31458333333333299" footer="0.31458333333333299"/>
  <pageSetup paperSize="9" scale="88" fitToHeight="0" orientation="portrai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1:H129"/>
  <sheetViews>
    <sheetView view="pageBreakPreview" topLeftCell="A36"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330</v>
      </c>
      <c r="F19" s="354"/>
      <c r="H19" s="78"/>
    </row>
    <row r="20" spans="2:8" s="76" customFormat="1">
      <c r="B20" s="89"/>
      <c r="C20" s="93">
        <v>3</v>
      </c>
      <c r="D20" s="94" t="s">
        <v>170</v>
      </c>
      <c r="E20" s="390">
        <v>1100.92</v>
      </c>
      <c r="F20" s="356"/>
      <c r="H20" s="78"/>
    </row>
    <row r="21" spans="2:8" s="76" customFormat="1">
      <c r="B21" s="89"/>
      <c r="C21" s="93">
        <v>4</v>
      </c>
      <c r="D21" s="94" t="s">
        <v>171</v>
      </c>
      <c r="E21" s="357" t="s">
        <v>331</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v>0.03</v>
      </c>
      <c r="F36" s="126">
        <f t="shared" si="0"/>
        <v>39.770000000000003</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0" t="s">
        <v>77</v>
      </c>
      <c r="D42" s="343"/>
      <c r="E42" s="128">
        <f>SUM(E34:E41)</f>
        <v>0.36799999999999999</v>
      </c>
      <c r="F42" s="129">
        <f>TRUNC(SUM(F34:F41),2)</f>
        <v>487.86</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366.14</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0.36799999999999999</v>
      </c>
      <c r="F53" s="120">
        <f>F42</f>
        <v>487.86</v>
      </c>
    </row>
    <row r="54" spans="2:8">
      <c r="B54" s="79"/>
      <c r="C54" s="93" t="s">
        <v>189</v>
      </c>
      <c r="D54" s="115" t="s">
        <v>48</v>
      </c>
      <c r="E54" s="140"/>
      <c r="F54" s="120">
        <f>F49</f>
        <v>366.14</v>
      </c>
    </row>
    <row r="55" spans="2:8">
      <c r="B55" s="79"/>
      <c r="C55" s="137"/>
      <c r="D55" s="127" t="s">
        <v>77</v>
      </c>
      <c r="E55" s="141"/>
      <c r="F55" s="118">
        <f>SUM(F52:F54)</f>
        <v>1078.9100000000001</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40.32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91.9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Contínuo'!F6</f>
        <v>33.68</v>
      </c>
    </row>
    <row r="84" spans="2:6">
      <c r="B84" s="79"/>
      <c r="C84" s="93" t="s">
        <v>7</v>
      </c>
      <c r="D84" s="311" t="s">
        <v>215</v>
      </c>
      <c r="E84" s="312"/>
      <c r="F84" s="158">
        <v>0</v>
      </c>
    </row>
    <row r="85" spans="2:6">
      <c r="B85" s="79"/>
      <c r="C85" s="93" t="s">
        <v>10</v>
      </c>
      <c r="D85" s="311"/>
      <c r="E85" s="312"/>
      <c r="F85" s="120">
        <v>0</v>
      </c>
    </row>
    <row r="86" spans="2:6" ht="16.5" customHeight="1">
      <c r="B86" s="79"/>
      <c r="C86" s="316" t="s">
        <v>77</v>
      </c>
      <c r="D86" s="322"/>
      <c r="E86" s="317"/>
      <c r="F86" s="129">
        <f>TRUNC(SUM(F83:F85),2)</f>
        <v>33.68</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57.4</v>
      </c>
    </row>
    <row r="91" spans="2:6">
      <c r="B91" s="79"/>
      <c r="C91" s="93" t="s">
        <v>7</v>
      </c>
      <c r="D91" s="102" t="s">
        <v>126</v>
      </c>
      <c r="E91" s="160">
        <v>3.2599999999999997E-2</v>
      </c>
      <c r="F91" s="161">
        <f>TRUNC((F109*E91),2)</f>
        <v>75.150000000000006</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17.34</v>
      </c>
    </row>
    <row r="95" spans="2:6">
      <c r="B95" s="79"/>
      <c r="C95" s="163"/>
      <c r="D95" s="102" t="s">
        <v>220</v>
      </c>
      <c r="E95" s="160">
        <v>0.03</v>
      </c>
      <c r="F95" s="161">
        <f>TRUNC(((F90+F91+F109)/E101*E95),2)</f>
        <v>80.06</v>
      </c>
    </row>
    <row r="96" spans="2:6">
      <c r="B96" s="79"/>
      <c r="C96" s="163"/>
      <c r="D96" s="122" t="s">
        <v>221</v>
      </c>
      <c r="E96" s="162"/>
      <c r="F96" s="161"/>
    </row>
    <row r="97" spans="2:6">
      <c r="B97" s="79"/>
      <c r="C97" s="163"/>
      <c r="D97" s="102" t="s">
        <v>222</v>
      </c>
      <c r="E97" s="160">
        <v>0.05</v>
      </c>
      <c r="F97" s="161">
        <f>TRUNC((F90+F91+F109)/E101*E97,2)</f>
        <v>133.44</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363.39</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1100.92</v>
      </c>
    </row>
    <row r="105" spans="2:6">
      <c r="B105" s="79"/>
      <c r="C105" s="93" t="s">
        <v>7</v>
      </c>
      <c r="D105" s="310" t="s">
        <v>228</v>
      </c>
      <c r="E105" s="310"/>
      <c r="F105" s="120">
        <f>F55</f>
        <v>1078.9100000000001</v>
      </c>
    </row>
    <row r="106" spans="2:6">
      <c r="B106" s="79"/>
      <c r="C106" s="93" t="s">
        <v>10</v>
      </c>
      <c r="D106" s="310" t="s">
        <v>229</v>
      </c>
      <c r="E106" s="310"/>
      <c r="F106" s="120">
        <f>F65</f>
        <v>91.9</v>
      </c>
    </row>
    <row r="107" spans="2:6">
      <c r="B107" s="79"/>
      <c r="C107" s="93" t="s">
        <v>13</v>
      </c>
      <c r="D107" s="311" t="s">
        <v>230</v>
      </c>
      <c r="E107" s="312"/>
      <c r="F107" s="120">
        <f>F80</f>
        <v>0</v>
      </c>
    </row>
    <row r="108" spans="2:6">
      <c r="B108" s="79"/>
      <c r="C108" s="93" t="s">
        <v>38</v>
      </c>
      <c r="D108" s="310" t="s">
        <v>231</v>
      </c>
      <c r="E108" s="310"/>
      <c r="F108" s="120">
        <f>F86</f>
        <v>33.68</v>
      </c>
    </row>
    <row r="109" spans="2:6">
      <c r="B109" s="79"/>
      <c r="C109" s="313" t="s">
        <v>232</v>
      </c>
      <c r="D109" s="314"/>
      <c r="E109" s="315"/>
      <c r="F109" s="173">
        <f>TRUNC(SUM(F104:F108),2)</f>
        <v>2305.41</v>
      </c>
    </row>
    <row r="110" spans="2:6">
      <c r="B110" s="79"/>
      <c r="C110" s="93" t="s">
        <v>40</v>
      </c>
      <c r="D110" s="311" t="s">
        <v>233</v>
      </c>
      <c r="E110" s="312"/>
      <c r="F110" s="174">
        <f>F100</f>
        <v>363.39</v>
      </c>
    </row>
    <row r="111" spans="2:6">
      <c r="B111" s="79"/>
      <c r="C111" s="305" t="s">
        <v>234</v>
      </c>
      <c r="D111" s="306"/>
      <c r="E111" s="307"/>
      <c r="F111" s="175">
        <f>SUM(F109:F110)</f>
        <v>2668.8</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y5V5ISSZObD98JpOPnViOZVgTFGOlUG55fBoFjDaa4t3cow79SPqoQg2D3oRxq6HYuyt8Hu1tvo6BOYiXPYpbA==" saltValue="O3uLyL5kF0Zby+P+2VyW4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2B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384" t="s">
        <v>247</v>
      </c>
      <c r="B5" s="384"/>
      <c r="C5" s="384"/>
      <c r="D5" s="384"/>
      <c r="E5" s="384"/>
      <c r="F5" s="75">
        <f>SUM(F2:F4)</f>
        <v>404.22</v>
      </c>
    </row>
    <row r="6" spans="1:6">
      <c r="A6" s="384" t="s">
        <v>248</v>
      </c>
      <c r="B6" s="384"/>
      <c r="C6" s="384"/>
      <c r="D6" s="384"/>
      <c r="E6" s="384"/>
      <c r="F6" s="75">
        <f>TRUNC(F5/12,2)</f>
        <v>33.68</v>
      </c>
    </row>
  </sheetData>
  <sheetProtection algorithmName="SHA-512" hashValue="bUAKD+EIm1ktV2rrikHK6+ZUkaR/DwaaKW0EZik1b0q1XEcnLK3d/cZocBCOuCWlKgjJ0eSxGIgCiLTVRrQQ3Q==" saltValue="uI0aRlcDiUwOqcMhfCKOD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B1:H129"/>
  <sheetViews>
    <sheetView view="pageBreakPreview" topLeftCell="A45"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332</v>
      </c>
      <c r="F19" s="354"/>
      <c r="H19" s="78"/>
    </row>
    <row r="20" spans="2:8" s="76" customFormat="1">
      <c r="B20" s="89"/>
      <c r="C20" s="93">
        <v>3</v>
      </c>
      <c r="D20" s="94" t="s">
        <v>170</v>
      </c>
      <c r="E20" s="390">
        <v>1626.32</v>
      </c>
      <c r="F20" s="356"/>
      <c r="H20" s="78"/>
    </row>
    <row r="21" spans="2:8" s="76" customFormat="1">
      <c r="B21" s="89"/>
      <c r="C21" s="93">
        <v>4</v>
      </c>
      <c r="D21" s="94" t="s">
        <v>171</v>
      </c>
      <c r="E21" s="357" t="s">
        <v>333</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1626.32</v>
      </c>
    </row>
    <row r="26" spans="2:8">
      <c r="B26" s="79"/>
      <c r="C26" s="107"/>
      <c r="D26" s="108" t="s">
        <v>77</v>
      </c>
      <c r="E26" s="109"/>
      <c r="F26" s="110">
        <f>TRUNC(SUM(F25:F25),2)</f>
        <v>1626.32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135.47</v>
      </c>
    </row>
    <row r="30" spans="2:8">
      <c r="B30" s="79"/>
      <c r="C30" s="93" t="s">
        <v>7</v>
      </c>
      <c r="D30" s="115" t="s">
        <v>179</v>
      </c>
      <c r="E30" s="116">
        <v>0.121</v>
      </c>
      <c r="F30" s="114">
        <f>TRUNC(($F$26*E30),2)</f>
        <v>196.78</v>
      </c>
    </row>
    <row r="31" spans="2:8">
      <c r="B31" s="79"/>
      <c r="C31" s="107"/>
      <c r="D31" s="108" t="s">
        <v>77</v>
      </c>
      <c r="E31" s="117">
        <f>SUM(E29:E30)</f>
        <v>0.20430000000000001</v>
      </c>
      <c r="F31" s="118">
        <f>TRUNC(SUM(F29:F30),2)</f>
        <v>332.25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391.71</v>
      </c>
    </row>
    <row r="35" spans="2:6">
      <c r="B35" s="79"/>
      <c r="C35" s="93" t="s">
        <v>7</v>
      </c>
      <c r="D35" s="102" t="s">
        <v>183</v>
      </c>
      <c r="E35" s="125">
        <v>2.5000000000000001E-2</v>
      </c>
      <c r="F35" s="126">
        <f t="shared" si="0"/>
        <v>48.96</v>
      </c>
    </row>
    <row r="36" spans="2:6">
      <c r="B36" s="79"/>
      <c r="C36" s="93" t="s">
        <v>10</v>
      </c>
      <c r="D36" s="102" t="s">
        <v>184</v>
      </c>
      <c r="E36" s="125">
        <v>0.03</v>
      </c>
      <c r="F36" s="126">
        <f t="shared" si="0"/>
        <v>58.75</v>
      </c>
    </row>
    <row r="37" spans="2:6">
      <c r="B37" s="79"/>
      <c r="C37" s="93" t="s">
        <v>13</v>
      </c>
      <c r="D37" s="102" t="s">
        <v>185</v>
      </c>
      <c r="E37" s="125">
        <v>1.4999999999999999E-2</v>
      </c>
      <c r="F37" s="126">
        <f t="shared" si="0"/>
        <v>29.37</v>
      </c>
    </row>
    <row r="38" spans="2:6">
      <c r="B38" s="79"/>
      <c r="C38" s="93" t="s">
        <v>38</v>
      </c>
      <c r="D38" s="102" t="s">
        <v>186</v>
      </c>
      <c r="E38" s="125">
        <v>0.01</v>
      </c>
      <c r="F38" s="126">
        <f t="shared" si="0"/>
        <v>19.579999999999998</v>
      </c>
    </row>
    <row r="39" spans="2:6">
      <c r="B39" s="79"/>
      <c r="C39" s="93" t="s">
        <v>40</v>
      </c>
      <c r="D39" s="102" t="s">
        <v>187</v>
      </c>
      <c r="E39" s="125">
        <v>6.0000000000000001E-3</v>
      </c>
      <c r="F39" s="126">
        <f t="shared" si="0"/>
        <v>11.75</v>
      </c>
    </row>
    <row r="40" spans="2:6">
      <c r="B40" s="79"/>
      <c r="C40" s="93" t="s">
        <v>42</v>
      </c>
      <c r="D40" s="102" t="s">
        <v>188</v>
      </c>
      <c r="E40" s="125">
        <v>2E-3</v>
      </c>
      <c r="F40" s="126">
        <f t="shared" si="0"/>
        <v>3.91</v>
      </c>
    </row>
    <row r="41" spans="2:6">
      <c r="B41" s="79"/>
      <c r="C41" s="93" t="s">
        <v>44</v>
      </c>
      <c r="D41" s="102" t="s">
        <v>74</v>
      </c>
      <c r="E41" s="125">
        <v>0.08</v>
      </c>
      <c r="F41" s="126">
        <f t="shared" si="0"/>
        <v>156.68</v>
      </c>
    </row>
    <row r="42" spans="2:6">
      <c r="B42" s="79"/>
      <c r="C42" s="350" t="s">
        <v>77</v>
      </c>
      <c r="D42" s="343"/>
      <c r="E42" s="128">
        <f>SUM(E34:E41)</f>
        <v>0.36799999999999999</v>
      </c>
      <c r="F42" s="129">
        <f>TRUNC(SUM(F34:F41),2)</f>
        <v>720.71</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70.42</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334.62</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332.25</v>
      </c>
    </row>
    <row r="53" spans="2:8">
      <c r="B53" s="79"/>
      <c r="C53" s="93" t="s">
        <v>180</v>
      </c>
      <c r="D53" s="115" t="s">
        <v>196</v>
      </c>
      <c r="E53" s="116">
        <f>E42</f>
        <v>0.36799999999999999</v>
      </c>
      <c r="F53" s="120">
        <f>F42</f>
        <v>720.71</v>
      </c>
    </row>
    <row r="54" spans="2:8">
      <c r="B54" s="79"/>
      <c r="C54" s="93" t="s">
        <v>189</v>
      </c>
      <c r="D54" s="115" t="s">
        <v>48</v>
      </c>
      <c r="E54" s="140"/>
      <c r="F54" s="120">
        <f>F49</f>
        <v>334.62</v>
      </c>
    </row>
    <row r="55" spans="2:8">
      <c r="B55" s="79"/>
      <c r="C55" s="137"/>
      <c r="D55" s="127" t="s">
        <v>77</v>
      </c>
      <c r="E55" s="141"/>
      <c r="F55" s="118">
        <f>SUM(F52:F54)</f>
        <v>1387.58</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10.28</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65.05</v>
      </c>
      <c r="G61" s="147"/>
      <c r="H61" s="148"/>
    </row>
    <row r="62" spans="2:8" s="77" customFormat="1">
      <c r="B62" s="143"/>
      <c r="C62" s="144" t="s">
        <v>13</v>
      </c>
      <c r="D62" s="145" t="s">
        <v>202</v>
      </c>
      <c r="E62" s="146">
        <v>1.8499999999999999E-2</v>
      </c>
      <c r="F62" s="126">
        <f>TRUNC(((F26+F55)*E62),2)</f>
        <v>55.75</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131.08000000000001</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Motorista'!F6</f>
        <v>33.68</v>
      </c>
    </row>
    <row r="84" spans="2:6">
      <c r="B84" s="79"/>
      <c r="C84" s="93" t="s">
        <v>7</v>
      </c>
      <c r="D84" s="311" t="s">
        <v>215</v>
      </c>
      <c r="E84" s="312"/>
      <c r="F84" s="158">
        <f>'Equipamentos - Motorista'!F4</f>
        <v>1.45</v>
      </c>
    </row>
    <row r="85" spans="2:6">
      <c r="B85" s="79"/>
      <c r="C85" s="93" t="s">
        <v>10</v>
      </c>
      <c r="D85" s="311"/>
      <c r="E85" s="312"/>
      <c r="F85" s="120">
        <v>0</v>
      </c>
    </row>
    <row r="86" spans="2:6" ht="16.5" customHeight="1">
      <c r="B86" s="79"/>
      <c r="C86" s="316" t="s">
        <v>77</v>
      </c>
      <c r="D86" s="322"/>
      <c r="E86" s="317"/>
      <c r="F86" s="129">
        <f>TRUNC(SUM(F83:F85),2)</f>
        <v>35.130000000000003</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79.180000000000007</v>
      </c>
    </row>
    <row r="91" spans="2:6">
      <c r="B91" s="79"/>
      <c r="C91" s="93" t="s">
        <v>7</v>
      </c>
      <c r="D91" s="102" t="s">
        <v>126</v>
      </c>
      <c r="E91" s="160">
        <v>3.2599999999999997E-2</v>
      </c>
      <c r="F91" s="161">
        <f>TRUNC((F109*E91),2)</f>
        <v>103.67</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23.92</v>
      </c>
    </row>
    <row r="95" spans="2:6">
      <c r="B95" s="79"/>
      <c r="C95" s="163"/>
      <c r="D95" s="102" t="s">
        <v>220</v>
      </c>
      <c r="E95" s="160">
        <v>0.03</v>
      </c>
      <c r="F95" s="161">
        <f>TRUNC(((F90+F91+F109)/E101*E95),2)</f>
        <v>110.44</v>
      </c>
    </row>
    <row r="96" spans="2:6">
      <c r="B96" s="79"/>
      <c r="C96" s="163"/>
      <c r="D96" s="122" t="s">
        <v>221</v>
      </c>
      <c r="E96" s="162"/>
      <c r="F96" s="161"/>
    </row>
    <row r="97" spans="2:6">
      <c r="B97" s="79"/>
      <c r="C97" s="163"/>
      <c r="D97" s="102" t="s">
        <v>222</v>
      </c>
      <c r="E97" s="160">
        <v>0.05</v>
      </c>
      <c r="F97" s="161">
        <f>TRUNC((F90+F91+F109)/E101*E97,2)</f>
        <v>184.07</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501.28</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1626.32</v>
      </c>
    </row>
    <row r="105" spans="2:6">
      <c r="B105" s="79"/>
      <c r="C105" s="93" t="s">
        <v>7</v>
      </c>
      <c r="D105" s="310" t="s">
        <v>228</v>
      </c>
      <c r="E105" s="310"/>
      <c r="F105" s="120">
        <f>F55</f>
        <v>1387.58</v>
      </c>
    </row>
    <row r="106" spans="2:6">
      <c r="B106" s="79"/>
      <c r="C106" s="93" t="s">
        <v>10</v>
      </c>
      <c r="D106" s="310" t="s">
        <v>229</v>
      </c>
      <c r="E106" s="310"/>
      <c r="F106" s="120">
        <f>F65</f>
        <v>131.08000000000001</v>
      </c>
    </row>
    <row r="107" spans="2:6">
      <c r="B107" s="79"/>
      <c r="C107" s="93" t="s">
        <v>13</v>
      </c>
      <c r="D107" s="311" t="s">
        <v>230</v>
      </c>
      <c r="E107" s="312"/>
      <c r="F107" s="120">
        <f>F80</f>
        <v>0</v>
      </c>
    </row>
    <row r="108" spans="2:6">
      <c r="B108" s="79"/>
      <c r="C108" s="93" t="s">
        <v>38</v>
      </c>
      <c r="D108" s="310" t="s">
        <v>231</v>
      </c>
      <c r="E108" s="310"/>
      <c r="F108" s="120">
        <f>F86</f>
        <v>35.130000000000003</v>
      </c>
    </row>
    <row r="109" spans="2:6">
      <c r="B109" s="79"/>
      <c r="C109" s="313" t="s">
        <v>232</v>
      </c>
      <c r="D109" s="314"/>
      <c r="E109" s="315"/>
      <c r="F109" s="173">
        <f>TRUNC(SUM(F104:F108),2)</f>
        <v>3180.11</v>
      </c>
    </row>
    <row r="110" spans="2:6">
      <c r="B110" s="79"/>
      <c r="C110" s="93" t="s">
        <v>40</v>
      </c>
      <c r="D110" s="311" t="s">
        <v>233</v>
      </c>
      <c r="E110" s="312"/>
      <c r="F110" s="174">
        <f>F100</f>
        <v>501.28</v>
      </c>
    </row>
    <row r="111" spans="2:6">
      <c r="B111" s="79"/>
      <c r="C111" s="305" t="s">
        <v>234</v>
      </c>
      <c r="D111" s="306"/>
      <c r="E111" s="307"/>
      <c r="F111" s="175">
        <f>SUM(F109:F110)</f>
        <v>3681.39</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SMYHHTNOa4sB1px7itVpm+iHPxVm/GokQRU3YA90drsf9s62GEjH4DTVnRuunExX/zgZQokVTeBfPjYUclP0JA==" saltValue="1e0msM2ocz3nQ2Akj0gL0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2D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384" t="s">
        <v>247</v>
      </c>
      <c r="B5" s="384"/>
      <c r="C5" s="384"/>
      <c r="D5" s="384"/>
      <c r="E5" s="384"/>
      <c r="F5" s="75">
        <f>SUM(F2:F4)</f>
        <v>404.22</v>
      </c>
    </row>
    <row r="6" spans="1:6">
      <c r="A6" s="384" t="s">
        <v>248</v>
      </c>
      <c r="B6" s="384"/>
      <c r="C6" s="384"/>
      <c r="D6" s="384"/>
      <c r="E6" s="384"/>
      <c r="F6" s="75">
        <f>TRUNC(F5/12,2)</f>
        <v>33.68</v>
      </c>
    </row>
  </sheetData>
  <sheetProtection algorithmName="SHA-512" hashValue="8oIwn2FhPoldRafabaNO4GGwmkOxVGgWOSoan0FaPIk2UiYPYC7rsQlQ24LTI+DzflG4UeVE+pkpOHyoFd9Agw==" saltValue="y5p0LrMkXC5ifCW+bZ5kA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307</v>
      </c>
      <c r="C2" s="74">
        <v>2</v>
      </c>
      <c r="D2" s="74" t="s">
        <v>243</v>
      </c>
      <c r="E2" s="193">
        <v>8.6999999999999993</v>
      </c>
      <c r="F2" s="75">
        <f>E2*C2</f>
        <v>17.399999999999999</v>
      </c>
    </row>
    <row r="3" spans="1:6">
      <c r="A3" s="384" t="s">
        <v>247</v>
      </c>
      <c r="B3" s="384"/>
      <c r="C3" s="384"/>
      <c r="D3" s="384"/>
      <c r="E3" s="384"/>
      <c r="F3" s="75">
        <f>SUM(F2:F2)</f>
        <v>17.399999999999999</v>
      </c>
    </row>
    <row r="4" spans="1:6">
      <c r="A4" s="384" t="s">
        <v>248</v>
      </c>
      <c r="B4" s="384"/>
      <c r="C4" s="384"/>
      <c r="D4" s="384"/>
      <c r="E4" s="384"/>
      <c r="F4" s="75">
        <f>TRUNC(F3/12,2)</f>
        <v>1.45</v>
      </c>
    </row>
  </sheetData>
  <sheetProtection algorithmName="SHA-512" hashValue="buHbhKL8eaICq+Gp8kBzIQTS4jsgtsYjmKQsVjHMNAbnJQF8Unk89muBYk1dXmkQjSViIeA6IpeKkkj1nJX2yg==" saltValue="fxENMu7RRilmX4KfLah2QQ==" spinCount="100000" sheet="1" objects="1" scenarios="1" formatCells="0"/>
  <mergeCells count="2">
    <mergeCell ref="A3:E3"/>
    <mergeCell ref="A4:E4"/>
  </mergeCells>
  <pageMargins left="0.51180555555555596" right="0.51180555555555596" top="0.78680555555555598" bottom="0.78680555555555598" header="0.31458333333333299" footer="0.31458333333333299"/>
  <pageSetup paperSize="9" scale="88" fitToHeight="0" orientation="portrai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H129"/>
  <sheetViews>
    <sheetView view="pageBreakPreview" topLeftCell="A36"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334</v>
      </c>
      <c r="F19" s="354"/>
      <c r="H19" s="78"/>
    </row>
    <row r="20" spans="2:8" s="76" customFormat="1">
      <c r="B20" s="89"/>
      <c r="C20" s="93">
        <v>3</v>
      </c>
      <c r="D20" s="94" t="s">
        <v>170</v>
      </c>
      <c r="E20" s="390">
        <v>1100.92</v>
      </c>
      <c r="F20" s="356"/>
      <c r="H20" s="78"/>
    </row>
    <row r="21" spans="2:8" s="76" customFormat="1">
      <c r="B21" s="89"/>
      <c r="C21" s="93">
        <v>4</v>
      </c>
      <c r="D21" s="94" t="s">
        <v>171</v>
      </c>
      <c r="E21" s="357" t="s">
        <v>335</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v>0.03</v>
      </c>
      <c r="F36" s="126">
        <f t="shared" si="0"/>
        <v>39.770000000000003</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0" t="s">
        <v>77</v>
      </c>
      <c r="D42" s="343"/>
      <c r="E42" s="128">
        <f>SUM(E34:E41)</f>
        <v>0.36799999999999999</v>
      </c>
      <c r="F42" s="129">
        <f>TRUNC(SUM(F34:F41),2)</f>
        <v>487.86</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366.14</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0.36799999999999999</v>
      </c>
      <c r="F53" s="120">
        <f>F42</f>
        <v>487.86</v>
      </c>
    </row>
    <row r="54" spans="2:8">
      <c r="B54" s="79"/>
      <c r="C54" s="93" t="s">
        <v>189</v>
      </c>
      <c r="D54" s="115" t="s">
        <v>48</v>
      </c>
      <c r="E54" s="140"/>
      <c r="F54" s="120">
        <f>F49</f>
        <v>366.14</v>
      </c>
    </row>
    <row r="55" spans="2:8">
      <c r="B55" s="79"/>
      <c r="C55" s="137"/>
      <c r="D55" s="127" t="s">
        <v>77</v>
      </c>
      <c r="E55" s="141"/>
      <c r="F55" s="118">
        <f>SUM(F52:F54)</f>
        <v>1078.9100000000001</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40.32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91.9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Operador M. Copiad.'!F6</f>
        <v>27.98</v>
      </c>
    </row>
    <row r="84" spans="2:6">
      <c r="B84" s="79"/>
      <c r="C84" s="93" t="s">
        <v>7</v>
      </c>
      <c r="D84" s="311" t="s">
        <v>215</v>
      </c>
      <c r="E84" s="312"/>
      <c r="F84" s="158">
        <v>0</v>
      </c>
    </row>
    <row r="85" spans="2:6">
      <c r="B85" s="79"/>
      <c r="C85" s="93" t="s">
        <v>10</v>
      </c>
      <c r="D85" s="311"/>
      <c r="E85" s="312"/>
      <c r="F85" s="120">
        <v>0</v>
      </c>
    </row>
    <row r="86" spans="2:6" ht="16.5" customHeight="1">
      <c r="B86" s="79"/>
      <c r="C86" s="316" t="s">
        <v>77</v>
      </c>
      <c r="D86" s="322"/>
      <c r="E86" s="317"/>
      <c r="F86" s="129">
        <f>TRUNC(SUM(F83:F85),2)</f>
        <v>27.98</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57.26</v>
      </c>
    </row>
    <row r="91" spans="2:6">
      <c r="B91" s="79"/>
      <c r="C91" s="93" t="s">
        <v>7</v>
      </c>
      <c r="D91" s="102" t="s">
        <v>126</v>
      </c>
      <c r="E91" s="160">
        <v>3.2599999999999997E-2</v>
      </c>
      <c r="F91" s="161">
        <f>TRUNC((F109*E91),2)</f>
        <v>74.97</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17.3</v>
      </c>
    </row>
    <row r="95" spans="2:6">
      <c r="B95" s="79"/>
      <c r="C95" s="163"/>
      <c r="D95" s="102" t="s">
        <v>220</v>
      </c>
      <c r="E95" s="160">
        <v>0.03</v>
      </c>
      <c r="F95" s="161">
        <f>TRUNC(((F90+F91+F109)/E101*E95),2)</f>
        <v>79.86</v>
      </c>
    </row>
    <row r="96" spans="2:6">
      <c r="B96" s="79"/>
      <c r="C96" s="163"/>
      <c r="D96" s="122" t="s">
        <v>221</v>
      </c>
      <c r="E96" s="162"/>
      <c r="F96" s="161"/>
    </row>
    <row r="97" spans="2:6">
      <c r="B97" s="79"/>
      <c r="C97" s="163"/>
      <c r="D97" s="102" t="s">
        <v>222</v>
      </c>
      <c r="E97" s="160">
        <v>0.05</v>
      </c>
      <c r="F97" s="161">
        <f>TRUNC((F90+F91+F109)/E101*E97,2)</f>
        <v>133.11000000000001</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362.5</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1100.92</v>
      </c>
    </row>
    <row r="105" spans="2:6">
      <c r="B105" s="79"/>
      <c r="C105" s="93" t="s">
        <v>7</v>
      </c>
      <c r="D105" s="310" t="s">
        <v>228</v>
      </c>
      <c r="E105" s="310"/>
      <c r="F105" s="120">
        <f>F55</f>
        <v>1078.9100000000001</v>
      </c>
    </row>
    <row r="106" spans="2:6">
      <c r="B106" s="79"/>
      <c r="C106" s="93" t="s">
        <v>10</v>
      </c>
      <c r="D106" s="310" t="s">
        <v>229</v>
      </c>
      <c r="E106" s="310"/>
      <c r="F106" s="120">
        <f>F65</f>
        <v>91.9</v>
      </c>
    </row>
    <row r="107" spans="2:6">
      <c r="B107" s="79"/>
      <c r="C107" s="93" t="s">
        <v>13</v>
      </c>
      <c r="D107" s="311" t="s">
        <v>230</v>
      </c>
      <c r="E107" s="312"/>
      <c r="F107" s="120">
        <f>F80</f>
        <v>0</v>
      </c>
    </row>
    <row r="108" spans="2:6">
      <c r="B108" s="79"/>
      <c r="C108" s="93" t="s">
        <v>38</v>
      </c>
      <c r="D108" s="310" t="s">
        <v>231</v>
      </c>
      <c r="E108" s="310"/>
      <c r="F108" s="120">
        <f>F86</f>
        <v>27.98</v>
      </c>
    </row>
    <row r="109" spans="2:6">
      <c r="B109" s="79"/>
      <c r="C109" s="313" t="s">
        <v>232</v>
      </c>
      <c r="D109" s="314"/>
      <c r="E109" s="315"/>
      <c r="F109" s="173">
        <f>TRUNC(SUM(F104:F108),2)</f>
        <v>2299.71</v>
      </c>
    </row>
    <row r="110" spans="2:6">
      <c r="B110" s="79"/>
      <c r="C110" s="93" t="s">
        <v>40</v>
      </c>
      <c r="D110" s="311" t="s">
        <v>233</v>
      </c>
      <c r="E110" s="312"/>
      <c r="F110" s="174">
        <f>F100</f>
        <v>362.5</v>
      </c>
    </row>
    <row r="111" spans="2:6">
      <c r="B111" s="79"/>
      <c r="C111" s="305" t="s">
        <v>234</v>
      </c>
      <c r="D111" s="306"/>
      <c r="E111" s="307"/>
      <c r="F111" s="175">
        <f>SUM(F109:F110)</f>
        <v>2662.21</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M2tVNp4Q0tb8j+JhvEKRjcD2zihodU/uGZmHbs51UxexpzeXZxT7JWbSlqh8yKDOxBMvEVsc8rVYdIFlT80sDQ==" saltValue="TDsmaiWsc6tfFWE+ydfUE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30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384" t="s">
        <v>247</v>
      </c>
      <c r="B5" s="384"/>
      <c r="C5" s="384"/>
      <c r="D5" s="384"/>
      <c r="E5" s="384"/>
      <c r="F5" s="75">
        <f>SUM(F2:F4)</f>
        <v>167.62</v>
      </c>
    </row>
    <row r="6" spans="1:6">
      <c r="A6" s="384" t="s">
        <v>248</v>
      </c>
      <c r="B6" s="384"/>
      <c r="C6" s="384"/>
      <c r="D6" s="384"/>
      <c r="E6" s="384"/>
      <c r="F6" s="75">
        <f>TRUNC(F5/12,2)</f>
        <v>13.96</v>
      </c>
    </row>
  </sheetData>
  <sheetProtection algorithmName="SHA-512" hashValue="DATUj5SEIVp1MNBAoV7O+3RP9BqlN4r2Y46NHGQeJRFlAV/tmdl8A5IGArV5dtBKHvjoxjn+O3GNuagBQm9k8g==" saltValue="ybhuHgVA1dLu1S1Ffm7Zb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F6"/>
  <sheetViews>
    <sheetView workbookViewId="0">
      <selection activeCell="I16" sqref="I1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ht="30">
      <c r="A4" s="72">
        <v>3</v>
      </c>
      <c r="B4" s="73" t="s">
        <v>336</v>
      </c>
      <c r="C4" s="74">
        <v>2</v>
      </c>
      <c r="D4" s="74" t="s">
        <v>246</v>
      </c>
      <c r="E4" s="193">
        <v>40.840000000000003</v>
      </c>
      <c r="F4" s="75">
        <f>E4*C4</f>
        <v>81.680000000000007</v>
      </c>
    </row>
    <row r="5" spans="1:6">
      <c r="A5" s="384" t="s">
        <v>247</v>
      </c>
      <c r="B5" s="384"/>
      <c r="C5" s="384"/>
      <c r="D5" s="384"/>
      <c r="E5" s="384"/>
      <c r="F5" s="75">
        <f>SUM(F2:F4)</f>
        <v>335.8</v>
      </c>
    </row>
    <row r="6" spans="1:6">
      <c r="A6" s="384" t="s">
        <v>248</v>
      </c>
      <c r="B6" s="384"/>
      <c r="C6" s="384"/>
      <c r="D6" s="384"/>
      <c r="E6" s="384"/>
      <c r="F6" s="75">
        <f>TRUNC(F5/12,2)</f>
        <v>27.98</v>
      </c>
    </row>
  </sheetData>
  <sheetProtection algorithmName="SHA-512" hashValue="wLizIO6TISHVf7oeCDwZ4NH8aWM15PMEBee0Y6hIBUKvE8ABsW1062us3WjQhR6uF9THZftHHYrREv3og+bVYA==" saltValue="hycUfxLNEikaksF3MPT6i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H129"/>
  <sheetViews>
    <sheetView view="pageBreakPreview" topLeftCell="A28"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337</v>
      </c>
      <c r="F19" s="354"/>
      <c r="H19" s="78"/>
    </row>
    <row r="20" spans="2:8" s="76" customFormat="1">
      <c r="B20" s="89"/>
      <c r="C20" s="93">
        <v>3</v>
      </c>
      <c r="D20" s="94" t="s">
        <v>170</v>
      </c>
      <c r="E20" s="390">
        <v>1100.92</v>
      </c>
      <c r="F20" s="356"/>
      <c r="H20" s="78"/>
    </row>
    <row r="21" spans="2:8" s="76" customFormat="1">
      <c r="B21" s="89"/>
      <c r="C21" s="93">
        <v>4</v>
      </c>
      <c r="D21" s="94" t="s">
        <v>171</v>
      </c>
      <c r="E21" s="357" t="s">
        <v>338</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v>0.03</v>
      </c>
      <c r="F36" s="126">
        <f t="shared" si="0"/>
        <v>39.770000000000003</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50" t="s">
        <v>77</v>
      </c>
      <c r="D42" s="343"/>
      <c r="E42" s="128">
        <f>SUM(E34:E41)</f>
        <v>0.36799999999999999</v>
      </c>
      <c r="F42" s="129">
        <f>TRUNC(SUM(F34:F41),2)</f>
        <v>487.86</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366.14</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0.36799999999999999</v>
      </c>
      <c r="F53" s="120">
        <f>F42</f>
        <v>487.86</v>
      </c>
    </row>
    <row r="54" spans="2:8">
      <c r="B54" s="79"/>
      <c r="C54" s="93" t="s">
        <v>189</v>
      </c>
      <c r="D54" s="115" t="s">
        <v>48</v>
      </c>
      <c r="E54" s="140"/>
      <c r="F54" s="120">
        <f>F49</f>
        <v>366.14</v>
      </c>
    </row>
    <row r="55" spans="2:8">
      <c r="B55" s="79"/>
      <c r="C55" s="137"/>
      <c r="D55" s="127" t="s">
        <v>77</v>
      </c>
      <c r="E55" s="141"/>
      <c r="F55" s="118">
        <f>SUM(F52:F54)</f>
        <v>1078.9100000000001</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40.32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91.9</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Trab. Agropecuário'!F6</f>
        <v>28.53</v>
      </c>
    </row>
    <row r="84" spans="2:6">
      <c r="B84" s="79"/>
      <c r="C84" s="93" t="s">
        <v>7</v>
      </c>
      <c r="D84" s="311" t="s">
        <v>215</v>
      </c>
      <c r="E84" s="312"/>
      <c r="F84" s="158">
        <f>'Equipamentos - Trab. Agropec.'!F12</f>
        <v>25.71</v>
      </c>
    </row>
    <row r="85" spans="2:6">
      <c r="B85" s="79"/>
      <c r="C85" s="93" t="s">
        <v>10</v>
      </c>
      <c r="D85" s="311"/>
      <c r="E85" s="312"/>
      <c r="F85" s="120">
        <v>0</v>
      </c>
    </row>
    <row r="86" spans="2:6" ht="16.5" customHeight="1">
      <c r="B86" s="79"/>
      <c r="C86" s="316" t="s">
        <v>77</v>
      </c>
      <c r="D86" s="322"/>
      <c r="E86" s="317"/>
      <c r="F86" s="129">
        <f>TRUNC(SUM(F83:F85),2)</f>
        <v>54.24</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57.91</v>
      </c>
    </row>
    <row r="91" spans="2:6">
      <c r="B91" s="79"/>
      <c r="C91" s="93" t="s">
        <v>7</v>
      </c>
      <c r="D91" s="102" t="s">
        <v>126</v>
      </c>
      <c r="E91" s="160">
        <v>3.2599999999999997E-2</v>
      </c>
      <c r="F91" s="161">
        <f>TRUNC((F109*E91),2)</f>
        <v>75.819999999999993</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17.5</v>
      </c>
    </row>
    <row r="95" spans="2:6">
      <c r="B95" s="79"/>
      <c r="C95" s="163"/>
      <c r="D95" s="102" t="s">
        <v>220</v>
      </c>
      <c r="E95" s="160">
        <v>0.03</v>
      </c>
      <c r="F95" s="161">
        <f>TRUNC(((F90+F91+F109)/E101*E95),2)</f>
        <v>80.77</v>
      </c>
    </row>
    <row r="96" spans="2:6">
      <c r="B96" s="79"/>
      <c r="C96" s="163"/>
      <c r="D96" s="122" t="s">
        <v>221</v>
      </c>
      <c r="E96" s="162"/>
      <c r="F96" s="161"/>
    </row>
    <row r="97" spans="2:6">
      <c r="B97" s="79"/>
      <c r="C97" s="163"/>
      <c r="D97" s="102" t="s">
        <v>222</v>
      </c>
      <c r="E97" s="160">
        <v>0.05</v>
      </c>
      <c r="F97" s="161">
        <f>TRUNC((F90+F91+F109)/E101*E97,2)</f>
        <v>134.63</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366.63</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1100.92</v>
      </c>
    </row>
    <row r="105" spans="2:6">
      <c r="B105" s="79"/>
      <c r="C105" s="93" t="s">
        <v>7</v>
      </c>
      <c r="D105" s="310" t="s">
        <v>228</v>
      </c>
      <c r="E105" s="310"/>
      <c r="F105" s="120">
        <f>F55</f>
        <v>1078.9100000000001</v>
      </c>
    </row>
    <row r="106" spans="2:6">
      <c r="B106" s="79"/>
      <c r="C106" s="93" t="s">
        <v>10</v>
      </c>
      <c r="D106" s="310" t="s">
        <v>229</v>
      </c>
      <c r="E106" s="310"/>
      <c r="F106" s="120">
        <f>F65</f>
        <v>91.9</v>
      </c>
    </row>
    <row r="107" spans="2:6">
      <c r="B107" s="79"/>
      <c r="C107" s="93" t="s">
        <v>13</v>
      </c>
      <c r="D107" s="311" t="s">
        <v>230</v>
      </c>
      <c r="E107" s="312"/>
      <c r="F107" s="120">
        <f>F80</f>
        <v>0</v>
      </c>
    </row>
    <row r="108" spans="2:6">
      <c r="B108" s="79"/>
      <c r="C108" s="93" t="s">
        <v>38</v>
      </c>
      <c r="D108" s="310" t="s">
        <v>231</v>
      </c>
      <c r="E108" s="310"/>
      <c r="F108" s="120">
        <f>F86</f>
        <v>54.24</v>
      </c>
    </row>
    <row r="109" spans="2:6">
      <c r="B109" s="79"/>
      <c r="C109" s="313" t="s">
        <v>232</v>
      </c>
      <c r="D109" s="314"/>
      <c r="E109" s="315"/>
      <c r="F109" s="173">
        <f>TRUNC(SUM(F104:F108),2)</f>
        <v>2325.9699999999998</v>
      </c>
    </row>
    <row r="110" spans="2:6">
      <c r="B110" s="79"/>
      <c r="C110" s="93" t="s">
        <v>40</v>
      </c>
      <c r="D110" s="311" t="s">
        <v>233</v>
      </c>
      <c r="E110" s="312"/>
      <c r="F110" s="174">
        <f>F100</f>
        <v>366.63</v>
      </c>
    </row>
    <row r="111" spans="2:6">
      <c r="B111" s="79"/>
      <c r="C111" s="305" t="s">
        <v>234</v>
      </c>
      <c r="D111" s="306"/>
      <c r="E111" s="307"/>
      <c r="F111" s="175">
        <f>SUM(F109:F110)</f>
        <v>2692.6</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4aF7RLxQpYpxh7U6n8t7NJeWZb9ZbprTyZfxeBIv+1FfL19SAjoreD12hIvp8oAL5TcQNqjyzJTGCawT8V5PYA==" saltValue="M+/OVTQ9dmo1kMIWlU8kK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32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33.33</v>
      </c>
      <c r="F2" s="75">
        <f>E2*C2</f>
        <v>133.32</v>
      </c>
    </row>
    <row r="3" spans="1:6" ht="75">
      <c r="A3" s="72">
        <v>2</v>
      </c>
      <c r="B3" s="73" t="s">
        <v>340</v>
      </c>
      <c r="C3" s="74">
        <v>4</v>
      </c>
      <c r="D3" s="74" t="s">
        <v>243</v>
      </c>
      <c r="E3" s="193">
        <v>31.85</v>
      </c>
      <c r="F3" s="75">
        <f>E3*C3</f>
        <v>127.4</v>
      </c>
    </row>
    <row r="4" spans="1:6">
      <c r="A4" s="72">
        <v>3</v>
      </c>
      <c r="B4" s="73" t="s">
        <v>341</v>
      </c>
      <c r="C4" s="74">
        <v>2</v>
      </c>
      <c r="D4" s="74" t="s">
        <v>246</v>
      </c>
      <c r="E4" s="193">
        <v>40.840000000000003</v>
      </c>
      <c r="F4" s="75">
        <f>E4*C4</f>
        <v>81.680000000000007</v>
      </c>
    </row>
    <row r="5" spans="1:6">
      <c r="A5" s="384" t="s">
        <v>247</v>
      </c>
      <c r="B5" s="384"/>
      <c r="C5" s="384"/>
      <c r="D5" s="384"/>
      <c r="E5" s="384"/>
      <c r="F5" s="75">
        <f>SUM(F2:F4)</f>
        <v>342.4</v>
      </c>
    </row>
    <row r="6" spans="1:6">
      <c r="A6" s="384" t="s">
        <v>248</v>
      </c>
      <c r="B6" s="384"/>
      <c r="C6" s="384"/>
      <c r="D6" s="384"/>
      <c r="E6" s="384"/>
      <c r="F6" s="75">
        <f>TRUNC(F5/12,2)</f>
        <v>28.53</v>
      </c>
    </row>
  </sheetData>
  <sheetProtection algorithmName="SHA-512" hashValue="7gbr6QrUlM/de7huJFYO55R1SybDxBGgytDctepCFUNbMIFhqoOhBXwhdomY1IWru8ich3DhGd6yBpqFV1qdJA==" saltValue="Kp1+Fid+d6F5PXrfIZSVs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E2*C2</f>
        <v>40.1</v>
      </c>
    </row>
    <row r="3" spans="1:6" ht="45">
      <c r="A3" s="72">
        <v>2</v>
      </c>
      <c r="B3" s="73" t="s">
        <v>250</v>
      </c>
      <c r="C3" s="74">
        <v>40</v>
      </c>
      <c r="D3" s="74" t="s">
        <v>243</v>
      </c>
      <c r="E3" s="193">
        <v>2.94</v>
      </c>
      <c r="F3" s="75">
        <f t="shared" ref="F3:F10" si="0">E3*C3</f>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384" t="s">
        <v>247</v>
      </c>
      <c r="B11" s="384"/>
      <c r="C11" s="384"/>
      <c r="D11" s="384"/>
      <c r="E11" s="384"/>
      <c r="F11" s="75">
        <f>SUM(F2:F10)</f>
        <v>308.54000000000002</v>
      </c>
    </row>
    <row r="12" spans="1:6">
      <c r="A12" s="384" t="s">
        <v>248</v>
      </c>
      <c r="B12" s="384"/>
      <c r="C12" s="384"/>
      <c r="D12" s="384"/>
      <c r="E12" s="384"/>
      <c r="F12" s="75">
        <f>TRUNC(F11/12,2)</f>
        <v>25.71</v>
      </c>
    </row>
  </sheetData>
  <sheetProtection algorithmName="SHA-512" hashValue="WIJZ74GtZj1t1qXKKyRYtqYaNScbfZIAFaO+PdUCnZKFPxMjsRIZhBc4K5LBt6PZIwj+cUwZBssx47W/7HAlBw==" saltValue="Zn6d+ezgm5HfKmfORVvYN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88" fitToHeight="0" orientation="portrai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H129"/>
  <sheetViews>
    <sheetView view="pageBreakPreview" topLeftCell="A34" zoomScale="120" zoomScaleNormal="10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347</v>
      </c>
      <c r="F19" s="354"/>
      <c r="H19" s="78"/>
    </row>
    <row r="20" spans="2:8" s="76" customFormat="1">
      <c r="B20" s="89"/>
      <c r="C20" s="93">
        <v>3</v>
      </c>
      <c r="D20" s="94" t="s">
        <v>170</v>
      </c>
      <c r="E20" s="390">
        <v>1250.52</v>
      </c>
      <c r="F20" s="356"/>
      <c r="H20" s="78"/>
    </row>
    <row r="21" spans="2:8" s="76" customFormat="1">
      <c r="B21" s="89"/>
      <c r="C21" s="93">
        <v>4</v>
      </c>
      <c r="D21" s="94" t="s">
        <v>171</v>
      </c>
      <c r="E21" s="357" t="s">
        <v>348</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107"/>
      <c r="D26" s="108" t="s">
        <v>77</v>
      </c>
      <c r="E26" s="109"/>
      <c r="F26" s="110">
        <f>TRUNC(SUM(F25:F25),2)</f>
        <v>1250.52</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104.16</v>
      </c>
    </row>
    <row r="30" spans="2:8">
      <c r="B30" s="79"/>
      <c r="C30" s="93" t="s">
        <v>7</v>
      </c>
      <c r="D30" s="115" t="s">
        <v>179</v>
      </c>
      <c r="E30" s="116">
        <v>0.121</v>
      </c>
      <c r="F30" s="114">
        <f>TRUNC(($F$26*E30),2)</f>
        <v>151.31</v>
      </c>
    </row>
    <row r="31" spans="2:8">
      <c r="B31" s="79"/>
      <c r="C31" s="107"/>
      <c r="D31" s="108" t="s">
        <v>77</v>
      </c>
      <c r="E31" s="117">
        <f>SUM(E29:E30)</f>
        <v>0.20430000000000001</v>
      </c>
      <c r="F31" s="118">
        <f>TRUNC(SUM(F29:F30),2)</f>
        <v>255.47</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301.19</v>
      </c>
    </row>
    <row r="35" spans="2:6">
      <c r="B35" s="79"/>
      <c r="C35" s="93" t="s">
        <v>7</v>
      </c>
      <c r="D35" s="102" t="s">
        <v>183</v>
      </c>
      <c r="E35" s="125">
        <v>2.5000000000000001E-2</v>
      </c>
      <c r="F35" s="126">
        <f t="shared" si="0"/>
        <v>37.64</v>
      </c>
    </row>
    <row r="36" spans="2:6">
      <c r="B36" s="79"/>
      <c r="C36" s="93" t="s">
        <v>10</v>
      </c>
      <c r="D36" s="102" t="s">
        <v>184</v>
      </c>
      <c r="E36" s="125">
        <v>0.03</v>
      </c>
      <c r="F36" s="126">
        <f t="shared" si="0"/>
        <v>45.17</v>
      </c>
    </row>
    <row r="37" spans="2:6">
      <c r="B37" s="79"/>
      <c r="C37" s="93" t="s">
        <v>13</v>
      </c>
      <c r="D37" s="102" t="s">
        <v>185</v>
      </c>
      <c r="E37" s="125">
        <v>1.4999999999999999E-2</v>
      </c>
      <c r="F37" s="126">
        <f t="shared" si="0"/>
        <v>22.58</v>
      </c>
    </row>
    <row r="38" spans="2:6">
      <c r="B38" s="79"/>
      <c r="C38" s="93" t="s">
        <v>38</v>
      </c>
      <c r="D38" s="102" t="s">
        <v>186</v>
      </c>
      <c r="E38" s="125">
        <v>0.01</v>
      </c>
      <c r="F38" s="126">
        <f t="shared" si="0"/>
        <v>15.05</v>
      </c>
    </row>
    <row r="39" spans="2:6">
      <c r="B39" s="79"/>
      <c r="C39" s="93" t="s">
        <v>40</v>
      </c>
      <c r="D39" s="102" t="s">
        <v>187</v>
      </c>
      <c r="E39" s="125">
        <v>6.0000000000000001E-3</v>
      </c>
      <c r="F39" s="126">
        <f t="shared" si="0"/>
        <v>9.0299999999999994</v>
      </c>
    </row>
    <row r="40" spans="2:6">
      <c r="B40" s="79"/>
      <c r="C40" s="93" t="s">
        <v>42</v>
      </c>
      <c r="D40" s="102" t="s">
        <v>188</v>
      </c>
      <c r="E40" s="125">
        <v>2E-3</v>
      </c>
      <c r="F40" s="126">
        <f t="shared" si="0"/>
        <v>3.01</v>
      </c>
    </row>
    <row r="41" spans="2:6">
      <c r="B41" s="79"/>
      <c r="C41" s="93" t="s">
        <v>44</v>
      </c>
      <c r="D41" s="102" t="s">
        <v>74</v>
      </c>
      <c r="E41" s="125">
        <v>0.08</v>
      </c>
      <c r="F41" s="126">
        <f t="shared" si="0"/>
        <v>120.47</v>
      </c>
    </row>
    <row r="42" spans="2:6">
      <c r="B42" s="79"/>
      <c r="C42" s="350" t="s">
        <v>77</v>
      </c>
      <c r="D42" s="343"/>
      <c r="E42" s="128">
        <f>SUM(E34:E41)</f>
        <v>0.36799999999999999</v>
      </c>
      <c r="F42" s="129">
        <f>TRUNC(SUM(F34:F41),2)</f>
        <v>554.14</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92.96</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357.16</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255.47</v>
      </c>
    </row>
    <row r="53" spans="2:8">
      <c r="B53" s="79"/>
      <c r="C53" s="93" t="s">
        <v>180</v>
      </c>
      <c r="D53" s="115" t="s">
        <v>196</v>
      </c>
      <c r="E53" s="116">
        <f>E42</f>
        <v>0.36799999999999999</v>
      </c>
      <c r="F53" s="120">
        <f>F42</f>
        <v>554.14</v>
      </c>
    </row>
    <row r="54" spans="2:8">
      <c r="B54" s="79"/>
      <c r="C54" s="93" t="s">
        <v>189</v>
      </c>
      <c r="D54" s="115" t="s">
        <v>48</v>
      </c>
      <c r="E54" s="140"/>
      <c r="F54" s="120">
        <f>F49</f>
        <v>357.16</v>
      </c>
    </row>
    <row r="55" spans="2:8">
      <c r="B55" s="79"/>
      <c r="C55" s="137"/>
      <c r="D55" s="127" t="s">
        <v>77</v>
      </c>
      <c r="E55" s="141"/>
      <c r="F55" s="118">
        <f>SUM(F52:F54)</f>
        <v>1166.77</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8.33</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50.02</v>
      </c>
      <c r="G61" s="147"/>
      <c r="H61" s="148"/>
    </row>
    <row r="62" spans="2:8" s="77" customFormat="1">
      <c r="B62" s="143"/>
      <c r="C62" s="144" t="s">
        <v>13</v>
      </c>
      <c r="D62" s="145" t="s">
        <v>202</v>
      </c>
      <c r="E62" s="146">
        <v>1.8499999999999999E-2</v>
      </c>
      <c r="F62" s="126">
        <f>TRUNC(((F26+F55)*E62),2)</f>
        <v>44.71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103.06</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Tratorista'!F5</f>
        <v>30.13</v>
      </c>
    </row>
    <row r="84" spans="2:6">
      <c r="B84" s="79"/>
      <c r="C84" s="93" t="s">
        <v>7</v>
      </c>
      <c r="D84" s="311" t="s">
        <v>215</v>
      </c>
      <c r="E84" s="312"/>
      <c r="F84" s="158">
        <f>'Equipamentos - Tratorista'!F14</f>
        <v>49.74</v>
      </c>
    </row>
    <row r="85" spans="2:6">
      <c r="B85" s="79"/>
      <c r="C85" s="93" t="s">
        <v>10</v>
      </c>
      <c r="D85" s="311"/>
      <c r="E85" s="312"/>
      <c r="F85" s="120">
        <v>0</v>
      </c>
    </row>
    <row r="86" spans="2:6" ht="16.5" customHeight="1">
      <c r="B86" s="79"/>
      <c r="C86" s="316" t="s">
        <v>77</v>
      </c>
      <c r="D86" s="322"/>
      <c r="E86" s="317"/>
      <c r="F86" s="129">
        <f>TRUNC(SUM(F83:F85),2)</f>
        <v>79.87</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64.739999999999995</v>
      </c>
    </row>
    <row r="91" spans="2:6">
      <c r="B91" s="79"/>
      <c r="C91" s="93" t="s">
        <v>7</v>
      </c>
      <c r="D91" s="102" t="s">
        <v>126</v>
      </c>
      <c r="E91" s="160">
        <v>3.2599999999999997E-2</v>
      </c>
      <c r="F91" s="161">
        <f>TRUNC((F109*E91),2)</f>
        <v>84.76</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19.559999999999999</v>
      </c>
    </row>
    <row r="95" spans="2:6">
      <c r="B95" s="79"/>
      <c r="C95" s="163"/>
      <c r="D95" s="102" t="s">
        <v>220</v>
      </c>
      <c r="E95" s="160">
        <v>0.03</v>
      </c>
      <c r="F95" s="161">
        <f>TRUNC(((F90+F91+F109)/E101*E95),2)</f>
        <v>90.3</v>
      </c>
    </row>
    <row r="96" spans="2:6">
      <c r="B96" s="79"/>
      <c r="C96" s="163"/>
      <c r="D96" s="122" t="s">
        <v>221</v>
      </c>
      <c r="E96" s="162"/>
      <c r="F96" s="161"/>
    </row>
    <row r="97" spans="2:6">
      <c r="B97" s="79"/>
      <c r="C97" s="163"/>
      <c r="D97" s="102" t="s">
        <v>222</v>
      </c>
      <c r="E97" s="160">
        <v>0.05</v>
      </c>
      <c r="F97" s="161">
        <f>TRUNC((F90+F91+F109)/E101*E97,2)</f>
        <v>150.5</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409.86</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1250.52</v>
      </c>
    </row>
    <row r="105" spans="2:6">
      <c r="B105" s="79"/>
      <c r="C105" s="93" t="s">
        <v>7</v>
      </c>
      <c r="D105" s="310" t="s">
        <v>228</v>
      </c>
      <c r="E105" s="310"/>
      <c r="F105" s="120">
        <f>F55</f>
        <v>1166.77</v>
      </c>
    </row>
    <row r="106" spans="2:6">
      <c r="B106" s="79"/>
      <c r="C106" s="93" t="s">
        <v>10</v>
      </c>
      <c r="D106" s="310" t="s">
        <v>229</v>
      </c>
      <c r="E106" s="310"/>
      <c r="F106" s="120">
        <f>F65</f>
        <v>103.06</v>
      </c>
    </row>
    <row r="107" spans="2:6">
      <c r="B107" s="79"/>
      <c r="C107" s="93" t="s">
        <v>13</v>
      </c>
      <c r="D107" s="311" t="s">
        <v>230</v>
      </c>
      <c r="E107" s="312"/>
      <c r="F107" s="120">
        <f>F80</f>
        <v>0</v>
      </c>
    </row>
    <row r="108" spans="2:6">
      <c r="B108" s="79"/>
      <c r="C108" s="93" t="s">
        <v>38</v>
      </c>
      <c r="D108" s="310" t="s">
        <v>231</v>
      </c>
      <c r="E108" s="310"/>
      <c r="F108" s="120">
        <f>F86</f>
        <v>79.87</v>
      </c>
    </row>
    <row r="109" spans="2:6">
      <c r="B109" s="79"/>
      <c r="C109" s="313" t="s">
        <v>232</v>
      </c>
      <c r="D109" s="314"/>
      <c r="E109" s="315"/>
      <c r="F109" s="173">
        <f>TRUNC(SUM(F104:F108),2)</f>
        <v>2600.2199999999998</v>
      </c>
    </row>
    <row r="110" spans="2:6">
      <c r="B110" s="79"/>
      <c r="C110" s="93" t="s">
        <v>40</v>
      </c>
      <c r="D110" s="311" t="s">
        <v>233</v>
      </c>
      <c r="E110" s="312"/>
      <c r="F110" s="174">
        <f>F100</f>
        <v>409.86</v>
      </c>
    </row>
    <row r="111" spans="2:6">
      <c r="B111" s="79"/>
      <c r="C111" s="305" t="s">
        <v>234</v>
      </c>
      <c r="D111" s="306"/>
      <c r="E111" s="307"/>
      <c r="F111" s="175">
        <f>SUM(F109:F110)</f>
        <v>3010.08</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HNxPlmO3z7BfjqIDerQcwDNioay/D+A6RkS9wJuCNkIaF5PcT1Puv5T/PoHkM5NnKZGpoimniDYPHqjL8aA52A==" saltValue="Y60ud0pHd+VhwXditHuwB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3500-000000000000}">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349</v>
      </c>
      <c r="C2" s="74">
        <v>4</v>
      </c>
      <c r="D2" s="74" t="s">
        <v>243</v>
      </c>
      <c r="E2" s="193">
        <v>74.66</v>
      </c>
      <c r="F2" s="75">
        <f>E2*C2</f>
        <v>298.64</v>
      </c>
    </row>
    <row r="3" spans="1:6" ht="30">
      <c r="A3" s="72">
        <v>2</v>
      </c>
      <c r="B3" s="73" t="s">
        <v>350</v>
      </c>
      <c r="C3" s="74">
        <v>2</v>
      </c>
      <c r="D3" s="74" t="s">
        <v>243</v>
      </c>
      <c r="E3" s="193">
        <v>31.51</v>
      </c>
      <c r="F3" s="75">
        <f>E3*C3</f>
        <v>63.02</v>
      </c>
    </row>
    <row r="4" spans="1:6">
      <c r="A4" s="384" t="s">
        <v>247</v>
      </c>
      <c r="B4" s="384"/>
      <c r="C4" s="384"/>
      <c r="D4" s="384"/>
      <c r="E4" s="384"/>
      <c r="F4" s="75">
        <f>SUM(F2:F3)</f>
        <v>361.66</v>
      </c>
    </row>
    <row r="5" spans="1:6">
      <c r="A5" s="384" t="s">
        <v>248</v>
      </c>
      <c r="B5" s="384"/>
      <c r="C5" s="384"/>
      <c r="D5" s="384"/>
      <c r="E5" s="384"/>
      <c r="F5" s="75">
        <f>TRUNC(F4/12,2)</f>
        <v>30.13</v>
      </c>
    </row>
  </sheetData>
  <sheetProtection algorithmName="SHA-512" hashValue="Xwtbb+dtJplSs4msZZ+oXUrmBal2/tfbqrVfPWDBYR4IiGgDp+Q3Lm+sGT44owX3lnvLmM3ePVsqJLLVMToxgg==" saltValue="slOFmyMNWCfGHsrdmy4eN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fitToHeight="0" orientation="portrai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E2*C2</f>
        <v>40.1</v>
      </c>
    </row>
    <row r="3" spans="1:6" ht="45">
      <c r="A3" s="72">
        <v>2</v>
      </c>
      <c r="B3" s="73" t="s">
        <v>250</v>
      </c>
      <c r="C3" s="74">
        <v>40</v>
      </c>
      <c r="D3" s="74" t="s">
        <v>243</v>
      </c>
      <c r="E3" s="193">
        <v>2.94</v>
      </c>
      <c r="F3" s="75">
        <f t="shared" ref="F3:F12" si="0">E3*C3</f>
        <v>117.6</v>
      </c>
    </row>
    <row r="4" spans="1:6" ht="45">
      <c r="A4" s="72">
        <v>3</v>
      </c>
      <c r="B4" s="73" t="s">
        <v>316</v>
      </c>
      <c r="C4" s="74">
        <v>2</v>
      </c>
      <c r="D4" s="74" t="s">
        <v>243</v>
      </c>
      <c r="E4" s="193">
        <v>69.42</v>
      </c>
      <c r="F4" s="75">
        <f t="shared" si="0"/>
        <v>138.84</v>
      </c>
    </row>
    <row r="5" spans="1:6" ht="45">
      <c r="A5" s="72">
        <v>4</v>
      </c>
      <c r="B5" s="73" t="s">
        <v>344</v>
      </c>
      <c r="C5" s="74">
        <v>2</v>
      </c>
      <c r="D5" s="74" t="s">
        <v>243</v>
      </c>
      <c r="E5" s="193">
        <v>4.18</v>
      </c>
      <c r="F5" s="75">
        <f t="shared" si="0"/>
        <v>8.36</v>
      </c>
    </row>
    <row r="6" spans="1:6">
      <c r="A6" s="72">
        <v>5</v>
      </c>
      <c r="B6" s="73" t="s">
        <v>329</v>
      </c>
      <c r="C6" s="74">
        <v>2</v>
      </c>
      <c r="D6" s="74" t="s">
        <v>243</v>
      </c>
      <c r="E6" s="193">
        <v>16.920000000000002</v>
      </c>
      <c r="F6" s="75">
        <f t="shared" si="0"/>
        <v>33.840000000000003</v>
      </c>
    </row>
    <row r="7" spans="1:6">
      <c r="A7" s="72">
        <v>6</v>
      </c>
      <c r="B7" s="73" t="s">
        <v>269</v>
      </c>
      <c r="C7" s="74">
        <v>2</v>
      </c>
      <c r="D7" s="74" t="s">
        <v>243</v>
      </c>
      <c r="E7" s="193">
        <v>8.3000000000000007</v>
      </c>
      <c r="F7" s="75">
        <f t="shared" si="0"/>
        <v>16.600000000000001</v>
      </c>
    </row>
    <row r="8" spans="1:6" ht="30">
      <c r="A8" s="72">
        <v>7</v>
      </c>
      <c r="B8" s="73" t="s">
        <v>251</v>
      </c>
      <c r="C8" s="74">
        <v>2</v>
      </c>
      <c r="D8" s="74" t="s">
        <v>246</v>
      </c>
      <c r="E8" s="193">
        <v>2.5</v>
      </c>
      <c r="F8" s="75">
        <f t="shared" si="0"/>
        <v>5</v>
      </c>
    </row>
    <row r="9" spans="1:6" ht="45">
      <c r="A9" s="72">
        <v>8</v>
      </c>
      <c r="B9" s="73" t="s">
        <v>345</v>
      </c>
      <c r="C9" s="74">
        <v>4</v>
      </c>
      <c r="D9" s="74" t="s">
        <v>246</v>
      </c>
      <c r="E9" s="193">
        <v>4.88</v>
      </c>
      <c r="F9" s="75">
        <f t="shared" si="0"/>
        <v>19.52</v>
      </c>
    </row>
    <row r="10" spans="1:6">
      <c r="A10" s="72">
        <v>9</v>
      </c>
      <c r="B10" s="73" t="s">
        <v>346</v>
      </c>
      <c r="C10" s="74">
        <v>2</v>
      </c>
      <c r="D10" s="74" t="s">
        <v>246</v>
      </c>
      <c r="E10" s="193">
        <v>19.47</v>
      </c>
      <c r="F10" s="75">
        <f t="shared" si="0"/>
        <v>38.94</v>
      </c>
    </row>
    <row r="11" spans="1:6" ht="30">
      <c r="A11" s="72">
        <v>10</v>
      </c>
      <c r="B11" s="73" t="s">
        <v>307</v>
      </c>
      <c r="C11" s="74">
        <v>2</v>
      </c>
      <c r="D11" s="74" t="s">
        <v>243</v>
      </c>
      <c r="E11" s="193">
        <v>8.6999999999999993</v>
      </c>
      <c r="F11" s="75">
        <f t="shared" si="0"/>
        <v>17.399999999999999</v>
      </c>
    </row>
    <row r="12" spans="1:6" ht="75">
      <c r="A12" s="72">
        <v>11</v>
      </c>
      <c r="B12" s="73" t="s">
        <v>351</v>
      </c>
      <c r="C12" s="74">
        <v>2</v>
      </c>
      <c r="D12" s="74" t="s">
        <v>243</v>
      </c>
      <c r="E12" s="193">
        <v>80.34</v>
      </c>
      <c r="F12" s="75">
        <f t="shared" si="0"/>
        <v>160.68</v>
      </c>
    </row>
    <row r="13" spans="1:6">
      <c r="A13" s="384" t="s">
        <v>247</v>
      </c>
      <c r="B13" s="384"/>
      <c r="C13" s="384"/>
      <c r="D13" s="384"/>
      <c r="E13" s="384"/>
      <c r="F13" s="75">
        <f>SUM(F2:F12)</f>
        <v>596.88</v>
      </c>
    </row>
    <row r="14" spans="1:6">
      <c r="A14" s="384" t="s">
        <v>248</v>
      </c>
      <c r="B14" s="384"/>
      <c r="C14" s="384"/>
      <c r="D14" s="384"/>
      <c r="E14" s="384"/>
      <c r="F14" s="75">
        <f>TRUNC(F13/12,2)</f>
        <v>49.74</v>
      </c>
    </row>
  </sheetData>
  <sheetProtection algorithmName="SHA-512" hashValue="zuvPW0+6QMoeyGjiV/0Kr89QFPdVNmzA6Lbyazpkzkajq1OfAgM9M+a+h0SOSfGrqMXU7bo+3m1xAOyxNDqOTQ==" saltValue="y7z+lUoYLCzvlfKuY6aVuA=="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H130"/>
  <sheetViews>
    <sheetView view="pageBreakPreview" topLeftCell="A33" zoomScale="120" zoomScaleNormal="100" zoomScaleSheetLayoutView="120" workbookViewId="0">
      <selection activeCell="F48" sqref="F48"/>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352</v>
      </c>
      <c r="F19" s="354"/>
      <c r="H19" s="78"/>
    </row>
    <row r="20" spans="2:8" s="76" customFormat="1">
      <c r="B20" s="89"/>
      <c r="C20" s="93">
        <v>3</v>
      </c>
      <c r="D20" s="94" t="s">
        <v>170</v>
      </c>
      <c r="E20" s="390">
        <v>1250.52</v>
      </c>
      <c r="F20" s="356"/>
      <c r="H20" s="78"/>
    </row>
    <row r="21" spans="2:8" s="76" customFormat="1">
      <c r="B21" s="89"/>
      <c r="C21" s="93">
        <v>4</v>
      </c>
      <c r="D21" s="94" t="s">
        <v>171</v>
      </c>
      <c r="E21" s="357" t="s">
        <v>353</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96" t="s">
        <v>7</v>
      </c>
      <c r="D26" s="102" t="s">
        <v>314</v>
      </c>
      <c r="E26" s="105">
        <v>0.2</v>
      </c>
      <c r="F26" s="106">
        <f>TRUNC((F25*E26),2)</f>
        <v>250.1</v>
      </c>
    </row>
    <row r="27" spans="2:8">
      <c r="B27" s="79"/>
      <c r="C27" s="107"/>
      <c r="D27" s="108" t="s">
        <v>77</v>
      </c>
      <c r="E27" s="109"/>
      <c r="F27" s="110">
        <f>TRUNC(SUM(F25:F26),2)</f>
        <v>1500.62</v>
      </c>
    </row>
    <row r="28" spans="2:8">
      <c r="B28" s="79"/>
      <c r="C28" s="347" t="s">
        <v>175</v>
      </c>
      <c r="D28" s="348"/>
      <c r="E28" s="348"/>
      <c r="F28" s="349"/>
    </row>
    <row r="29" spans="2:8">
      <c r="B29" s="79"/>
      <c r="C29" s="98" t="s">
        <v>176</v>
      </c>
      <c r="D29" s="111" t="s">
        <v>177</v>
      </c>
      <c r="E29" s="112"/>
      <c r="F29" s="101" t="s">
        <v>33</v>
      </c>
    </row>
    <row r="30" spans="2:8">
      <c r="B30" s="79"/>
      <c r="C30" s="93" t="s">
        <v>5</v>
      </c>
      <c r="D30" s="95" t="s">
        <v>178</v>
      </c>
      <c r="E30" s="113">
        <v>8.3299999999999999E-2</v>
      </c>
      <c r="F30" s="114">
        <f>TRUNC(($F$27*E30),2)</f>
        <v>125</v>
      </c>
    </row>
    <row r="31" spans="2:8">
      <c r="B31" s="79"/>
      <c r="C31" s="93" t="s">
        <v>7</v>
      </c>
      <c r="D31" s="115" t="s">
        <v>179</v>
      </c>
      <c r="E31" s="116">
        <v>0.121</v>
      </c>
      <c r="F31" s="114">
        <f>TRUNC(($F$27*E31),2)</f>
        <v>181.57</v>
      </c>
    </row>
    <row r="32" spans="2:8">
      <c r="B32" s="79"/>
      <c r="C32" s="107"/>
      <c r="D32" s="108" t="s">
        <v>77</v>
      </c>
      <c r="E32" s="117">
        <f>SUM(E30:E31)</f>
        <v>0.20430000000000001</v>
      </c>
      <c r="F32" s="118">
        <f>TRUNC(SUM(F30:F31),2)</f>
        <v>306.57</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361.43</v>
      </c>
    </row>
    <row r="36" spans="2:6">
      <c r="B36" s="79"/>
      <c r="C36" s="93" t="s">
        <v>7</v>
      </c>
      <c r="D36" s="102" t="s">
        <v>183</v>
      </c>
      <c r="E36" s="125">
        <v>2.5000000000000001E-2</v>
      </c>
      <c r="F36" s="126">
        <f t="shared" si="0"/>
        <v>45.17</v>
      </c>
    </row>
    <row r="37" spans="2:6">
      <c r="B37" s="79"/>
      <c r="C37" s="93" t="s">
        <v>10</v>
      </c>
      <c r="D37" s="102" t="s">
        <v>184</v>
      </c>
      <c r="E37" s="125">
        <v>0.03</v>
      </c>
      <c r="F37" s="126">
        <f t="shared" si="0"/>
        <v>54.21</v>
      </c>
    </row>
    <row r="38" spans="2:6">
      <c r="B38" s="79"/>
      <c r="C38" s="93" t="s">
        <v>13</v>
      </c>
      <c r="D38" s="102" t="s">
        <v>185</v>
      </c>
      <c r="E38" s="125">
        <v>1.4999999999999999E-2</v>
      </c>
      <c r="F38" s="126">
        <f t="shared" si="0"/>
        <v>27.1</v>
      </c>
    </row>
    <row r="39" spans="2:6">
      <c r="B39" s="79"/>
      <c r="C39" s="93" t="s">
        <v>38</v>
      </c>
      <c r="D39" s="102" t="s">
        <v>186</v>
      </c>
      <c r="E39" s="125">
        <v>0.01</v>
      </c>
      <c r="F39" s="126">
        <f t="shared" si="0"/>
        <v>18.07</v>
      </c>
    </row>
    <row r="40" spans="2:6">
      <c r="B40" s="79"/>
      <c r="C40" s="93" t="s">
        <v>40</v>
      </c>
      <c r="D40" s="102" t="s">
        <v>187</v>
      </c>
      <c r="E40" s="125">
        <v>6.0000000000000001E-3</v>
      </c>
      <c r="F40" s="126">
        <f t="shared" si="0"/>
        <v>10.84</v>
      </c>
    </row>
    <row r="41" spans="2:6">
      <c r="B41" s="79"/>
      <c r="C41" s="93" t="s">
        <v>42</v>
      </c>
      <c r="D41" s="102" t="s">
        <v>188</v>
      </c>
      <c r="E41" s="125">
        <v>2E-3</v>
      </c>
      <c r="F41" s="126">
        <f t="shared" si="0"/>
        <v>3.61</v>
      </c>
    </row>
    <row r="42" spans="2:6">
      <c r="B42" s="79"/>
      <c r="C42" s="93" t="s">
        <v>44</v>
      </c>
      <c r="D42" s="102" t="s">
        <v>74</v>
      </c>
      <c r="E42" s="125">
        <v>0.08</v>
      </c>
      <c r="F42" s="126">
        <f t="shared" si="0"/>
        <v>144.57</v>
      </c>
    </row>
    <row r="43" spans="2:6">
      <c r="B43" s="79"/>
      <c r="C43" s="350" t="s">
        <v>77</v>
      </c>
      <c r="D43" s="343"/>
      <c r="E43" s="128">
        <f>SUM(E35:E42)</f>
        <v>0.36799999999999999</v>
      </c>
      <c r="F43" s="129">
        <f>TRUNC(SUM(F35:F42),2)</f>
        <v>665</v>
      </c>
    </row>
    <row r="44" spans="2:6" ht="11.1" customHeight="1">
      <c r="B44" s="79"/>
      <c r="C44" s="93"/>
      <c r="D44" s="102"/>
      <c r="E44" s="130"/>
      <c r="F44" s="120"/>
    </row>
    <row r="45" spans="2:6">
      <c r="B45" s="79"/>
      <c r="C45" s="121" t="s">
        <v>189</v>
      </c>
      <c r="D45" s="321" t="s">
        <v>48</v>
      </c>
      <c r="E45" s="307"/>
      <c r="F45" s="124" t="s">
        <v>33</v>
      </c>
    </row>
    <row r="46" spans="2:6" ht="16.5" customHeight="1">
      <c r="B46" s="79"/>
      <c r="C46" s="93" t="s">
        <v>5</v>
      </c>
      <c r="D46" s="131" t="s">
        <v>190</v>
      </c>
      <c r="E46" s="134" t="s">
        <v>191</v>
      </c>
      <c r="F46" s="132">
        <f>IF(E46="NÃO",0,TRUNC(((4*2)*21)-0.06*F25,2))</f>
        <v>92.96</v>
      </c>
    </row>
    <row r="47" spans="2:6" ht="17.25" customHeight="1">
      <c r="B47" s="79"/>
      <c r="C47" s="93" t="s">
        <v>7</v>
      </c>
      <c r="D47" s="133" t="s">
        <v>192</v>
      </c>
      <c r="E47" s="194">
        <v>13</v>
      </c>
      <c r="F47" s="135">
        <f>TRUNC(((E47)*21)*90%,2)</f>
        <v>245.7</v>
      </c>
    </row>
    <row r="48" spans="2:6" ht="17.25" customHeight="1">
      <c r="B48" s="79"/>
      <c r="C48" s="93" t="s">
        <v>10</v>
      </c>
      <c r="D48" s="351" t="s">
        <v>193</v>
      </c>
      <c r="E48" s="352"/>
      <c r="F48" s="136">
        <v>3.5</v>
      </c>
    </row>
    <row r="49" spans="2:8" ht="17.25" customHeight="1">
      <c r="B49" s="79"/>
      <c r="C49" s="93" t="s">
        <v>13</v>
      </c>
      <c r="D49" s="351" t="s">
        <v>194</v>
      </c>
      <c r="E49" s="352"/>
      <c r="F49" s="136">
        <v>15</v>
      </c>
    </row>
    <row r="50" spans="2:8">
      <c r="B50" s="79"/>
      <c r="C50" s="137"/>
      <c r="D50" s="342" t="s">
        <v>77</v>
      </c>
      <c r="E50" s="343"/>
      <c r="F50" s="118">
        <f>TRUNC(SUM(F46:F49),2)</f>
        <v>357.16</v>
      </c>
    </row>
    <row r="51" spans="2:8">
      <c r="B51" s="79"/>
      <c r="C51" s="339"/>
      <c r="D51" s="340"/>
      <c r="E51" s="337"/>
      <c r="F51" s="341"/>
    </row>
    <row r="52" spans="2:8" ht="32.25" customHeight="1">
      <c r="B52" s="79"/>
      <c r="C52" s="121">
        <v>2</v>
      </c>
      <c r="D52" s="138" t="s">
        <v>195</v>
      </c>
      <c r="E52" s="139" t="s">
        <v>32</v>
      </c>
      <c r="F52" s="124" t="s">
        <v>33</v>
      </c>
    </row>
    <row r="53" spans="2:8">
      <c r="B53" s="79"/>
      <c r="C53" s="93" t="s">
        <v>176</v>
      </c>
      <c r="D53" s="95" t="s">
        <v>177</v>
      </c>
      <c r="E53" s="113">
        <f>E32</f>
        <v>0.20430000000000001</v>
      </c>
      <c r="F53" s="120">
        <f>F32</f>
        <v>306.57</v>
      </c>
    </row>
    <row r="54" spans="2:8">
      <c r="B54" s="79"/>
      <c r="C54" s="93" t="s">
        <v>180</v>
      </c>
      <c r="D54" s="115" t="s">
        <v>196</v>
      </c>
      <c r="E54" s="116">
        <f>E43</f>
        <v>0.36799999999999999</v>
      </c>
      <c r="F54" s="120">
        <f>F43</f>
        <v>665</v>
      </c>
    </row>
    <row r="55" spans="2:8">
      <c r="B55" s="79"/>
      <c r="C55" s="93" t="s">
        <v>189</v>
      </c>
      <c r="D55" s="115" t="s">
        <v>48</v>
      </c>
      <c r="E55" s="140"/>
      <c r="F55" s="120">
        <f>F50</f>
        <v>357.16</v>
      </c>
    </row>
    <row r="56" spans="2:8">
      <c r="B56" s="79"/>
      <c r="C56" s="137"/>
      <c r="D56" s="127" t="s">
        <v>77</v>
      </c>
      <c r="E56" s="141"/>
      <c r="F56" s="118">
        <f>SUM(F53:F55)</f>
        <v>1328.73</v>
      </c>
    </row>
    <row r="57" spans="2:8">
      <c r="B57" s="79"/>
      <c r="C57" s="344"/>
      <c r="D57" s="345"/>
      <c r="E57" s="345"/>
      <c r="F57" s="346"/>
    </row>
    <row r="58" spans="2:8">
      <c r="B58" s="79"/>
      <c r="C58" s="331" t="s">
        <v>197</v>
      </c>
      <c r="D58" s="332"/>
      <c r="E58" s="332"/>
      <c r="F58" s="33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9.69</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60.02</v>
      </c>
      <c r="G62" s="147"/>
      <c r="H62" s="148"/>
    </row>
    <row r="63" spans="2:8" s="77" customFormat="1">
      <c r="B63" s="143"/>
      <c r="C63" s="144" t="s">
        <v>13</v>
      </c>
      <c r="D63" s="145" t="s">
        <v>202</v>
      </c>
      <c r="E63" s="146">
        <v>1.8499999999999999E-2</v>
      </c>
      <c r="F63" s="126">
        <f>TRUNC(((F27+F56)*E63),2)</f>
        <v>52.34</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16" t="s">
        <v>77</v>
      </c>
      <c r="D66" s="317"/>
      <c r="E66" s="149">
        <f>SUM(E60:E65)</f>
        <v>6.2700000000000006E-2</v>
      </c>
      <c r="F66" s="129">
        <f>TRUNC(SUM(F60:F65),2)</f>
        <v>122.05</v>
      </c>
    </row>
    <row r="67" spans="2:8">
      <c r="B67" s="79"/>
      <c r="C67" s="336"/>
      <c r="D67" s="337"/>
      <c r="E67" s="337"/>
      <c r="F67" s="338"/>
    </row>
    <row r="68" spans="2:8">
      <c r="B68" s="79"/>
      <c r="C68" s="331" t="s">
        <v>205</v>
      </c>
      <c r="D68" s="332"/>
      <c r="E68" s="332"/>
      <c r="F68" s="33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09" t="s">
        <v>208</v>
      </c>
    </row>
    <row r="72" spans="2:8">
      <c r="B72" s="79"/>
      <c r="C72" s="93" t="s">
        <v>10</v>
      </c>
      <c r="D72" s="95" t="s">
        <v>209</v>
      </c>
      <c r="E72" s="146">
        <v>0</v>
      </c>
      <c r="F72" s="153">
        <f t="shared" si="1"/>
        <v>0</v>
      </c>
      <c r="H72" s="309"/>
    </row>
    <row r="73" spans="2:8">
      <c r="B73" s="79"/>
      <c r="C73" s="93" t="s">
        <v>13</v>
      </c>
      <c r="D73" s="95" t="s">
        <v>210</v>
      </c>
      <c r="E73" s="146">
        <v>0</v>
      </c>
      <c r="F73" s="153">
        <f t="shared" si="1"/>
        <v>0</v>
      </c>
      <c r="H73" s="309"/>
    </row>
    <row r="74" spans="2:8">
      <c r="B74" s="79"/>
      <c r="C74" s="93" t="s">
        <v>38</v>
      </c>
      <c r="D74" s="95" t="s">
        <v>84</v>
      </c>
      <c r="E74" s="146">
        <v>0</v>
      </c>
      <c r="F74" s="153">
        <f t="shared" si="1"/>
        <v>0</v>
      </c>
      <c r="H74" s="309"/>
    </row>
    <row r="75" spans="2:8">
      <c r="B75" s="79"/>
      <c r="C75" s="93" t="s">
        <v>40</v>
      </c>
      <c r="D75" s="95" t="s">
        <v>55</v>
      </c>
      <c r="E75" s="146">
        <v>0</v>
      </c>
      <c r="F75" s="153">
        <f t="shared" si="1"/>
        <v>0</v>
      </c>
      <c r="H75" s="309"/>
    </row>
    <row r="76" spans="2:8" ht="16.5" customHeight="1">
      <c r="B76" s="79"/>
      <c r="C76" s="316" t="s">
        <v>77</v>
      </c>
      <c r="D76" s="322"/>
      <c r="E76" s="154">
        <f>SUM(E70:E75)</f>
        <v>0</v>
      </c>
      <c r="F76" s="129">
        <f>TRUNC(SUM(F70:F75),2)</f>
        <v>0</v>
      </c>
    </row>
    <row r="77" spans="2:8">
      <c r="B77" s="79"/>
      <c r="C77" s="339"/>
      <c r="D77" s="340"/>
      <c r="E77" s="340"/>
      <c r="F77" s="341"/>
    </row>
    <row r="78" spans="2:8">
      <c r="B78" s="79"/>
      <c r="C78" s="339"/>
      <c r="D78" s="340"/>
      <c r="E78" s="340"/>
      <c r="F78" s="341"/>
    </row>
    <row r="79" spans="2:8" ht="40.5" customHeight="1">
      <c r="B79" s="79"/>
      <c r="C79" s="121">
        <v>4</v>
      </c>
      <c r="D79" s="321" t="s">
        <v>211</v>
      </c>
      <c r="E79" s="307"/>
      <c r="F79" s="124" t="s">
        <v>33</v>
      </c>
    </row>
    <row r="80" spans="2:8">
      <c r="B80" s="79"/>
      <c r="C80" s="93" t="s">
        <v>67</v>
      </c>
      <c r="D80" s="95" t="s">
        <v>212</v>
      </c>
      <c r="E80" s="155"/>
      <c r="F80" s="120">
        <f>F76</f>
        <v>0</v>
      </c>
    </row>
    <row r="81" spans="2:6">
      <c r="B81" s="79"/>
      <c r="C81" s="156"/>
      <c r="D81" s="329" t="s">
        <v>77</v>
      </c>
      <c r="E81" s="330"/>
      <c r="F81" s="118">
        <f>TRUNC(SUM(F80:F80),2)</f>
        <v>0</v>
      </c>
    </row>
    <row r="82" spans="2:6">
      <c r="B82" s="79"/>
      <c r="C82" s="331" t="s">
        <v>213</v>
      </c>
      <c r="D82" s="332"/>
      <c r="E82" s="332"/>
      <c r="F82" s="333"/>
    </row>
    <row r="83" spans="2:6">
      <c r="B83" s="79"/>
      <c r="C83" s="98">
        <v>5</v>
      </c>
      <c r="D83" s="334" t="s">
        <v>58</v>
      </c>
      <c r="E83" s="335"/>
      <c r="F83" s="101" t="s">
        <v>33</v>
      </c>
    </row>
    <row r="84" spans="2:6">
      <c r="B84" s="79"/>
      <c r="C84" s="93" t="s">
        <v>5</v>
      </c>
      <c r="D84" s="311" t="s">
        <v>214</v>
      </c>
      <c r="E84" s="312"/>
      <c r="F84" s="157">
        <f>'Uniformes - Vaqueiro'!F6</f>
        <v>28.53</v>
      </c>
    </row>
    <row r="85" spans="2:6">
      <c r="B85" s="79"/>
      <c r="C85" s="93" t="s">
        <v>7</v>
      </c>
      <c r="D85" s="311" t="s">
        <v>215</v>
      </c>
      <c r="E85" s="312"/>
      <c r="F85" s="158">
        <f>'Equipamentos - Vaqueiro'!F12</f>
        <v>25.71</v>
      </c>
    </row>
    <row r="86" spans="2:6">
      <c r="B86" s="79"/>
      <c r="C86" s="93" t="s">
        <v>10</v>
      </c>
      <c r="D86" s="311"/>
      <c r="E86" s="312"/>
      <c r="F86" s="120">
        <v>0</v>
      </c>
    </row>
    <row r="87" spans="2:6" ht="16.5" customHeight="1">
      <c r="B87" s="79"/>
      <c r="C87" s="316" t="s">
        <v>77</v>
      </c>
      <c r="D87" s="322"/>
      <c r="E87" s="317"/>
      <c r="F87" s="129">
        <f>TRUNC(SUM(F84:F86),2)</f>
        <v>54.24</v>
      </c>
    </row>
    <row r="88" spans="2:6">
      <c r="B88" s="79"/>
      <c r="C88" s="323"/>
      <c r="D88" s="324"/>
      <c r="E88" s="324"/>
      <c r="F88" s="325"/>
    </row>
    <row r="89" spans="2:6">
      <c r="B89" s="79"/>
      <c r="C89" s="326" t="s">
        <v>216</v>
      </c>
      <c r="D89" s="327"/>
      <c r="E89" s="327"/>
      <c r="F89" s="328"/>
    </row>
    <row r="90" spans="2:6">
      <c r="B90" s="79"/>
      <c r="C90" s="98">
        <v>6</v>
      </c>
      <c r="D90" s="159" t="s">
        <v>115</v>
      </c>
      <c r="E90" s="100" t="s">
        <v>32</v>
      </c>
      <c r="F90" s="101" t="s">
        <v>33</v>
      </c>
    </row>
    <row r="91" spans="2:6">
      <c r="B91" s="79"/>
      <c r="C91" s="93" t="s">
        <v>5</v>
      </c>
      <c r="D91" s="102" t="s">
        <v>217</v>
      </c>
      <c r="E91" s="160">
        <v>2.4899999999999999E-2</v>
      </c>
      <c r="F91" s="161">
        <f>TRUNC((E91*F110),2)</f>
        <v>74.84</v>
      </c>
    </row>
    <row r="92" spans="2:6">
      <c r="B92" s="79"/>
      <c r="C92" s="93" t="s">
        <v>7</v>
      </c>
      <c r="D92" s="102" t="s">
        <v>126</v>
      </c>
      <c r="E92" s="160">
        <v>3.2599999999999997E-2</v>
      </c>
      <c r="F92" s="161">
        <f>TRUNC((F110*E92),2)</f>
        <v>97.98</v>
      </c>
    </row>
    <row r="93" spans="2:6">
      <c r="B93" s="79"/>
      <c r="C93" s="93" t="s">
        <v>10</v>
      </c>
      <c r="D93" s="102" t="s">
        <v>117</v>
      </c>
      <c r="E93" s="162"/>
      <c r="F93" s="161"/>
    </row>
    <row r="94" spans="2:6">
      <c r="B94" s="79"/>
      <c r="C94" s="163"/>
      <c r="D94" s="122" t="s">
        <v>218</v>
      </c>
      <c r="E94" s="162"/>
      <c r="F94" s="164"/>
    </row>
    <row r="95" spans="2:6">
      <c r="B95" s="79"/>
      <c r="C95" s="163"/>
      <c r="D95" s="102" t="s">
        <v>219</v>
      </c>
      <c r="E95" s="160">
        <v>6.4999999999999997E-3</v>
      </c>
      <c r="F95" s="161">
        <f>TRUNC(((F91+F92+F110)/E102*E95),2)</f>
        <v>22.61</v>
      </c>
    </row>
    <row r="96" spans="2:6">
      <c r="B96" s="79"/>
      <c r="C96" s="163"/>
      <c r="D96" s="102" t="s">
        <v>220</v>
      </c>
      <c r="E96" s="160">
        <v>0.03</v>
      </c>
      <c r="F96" s="161">
        <f>TRUNC(((F91+F92+F110)/E102*E96),2)</f>
        <v>104.38</v>
      </c>
    </row>
    <row r="97" spans="2:6">
      <c r="B97" s="79"/>
      <c r="C97" s="163"/>
      <c r="D97" s="122" t="s">
        <v>221</v>
      </c>
      <c r="E97" s="162"/>
      <c r="F97" s="161"/>
    </row>
    <row r="98" spans="2:6">
      <c r="B98" s="79"/>
      <c r="C98" s="163"/>
      <c r="D98" s="102" t="s">
        <v>222</v>
      </c>
      <c r="E98" s="160">
        <v>0.05</v>
      </c>
      <c r="F98" s="161">
        <f>TRUNC((F91+F92+F110)/E102*E98,2)</f>
        <v>173.97</v>
      </c>
    </row>
    <row r="99" spans="2:6">
      <c r="B99" s="79"/>
      <c r="C99" s="163"/>
      <c r="D99" s="122" t="s">
        <v>223</v>
      </c>
      <c r="E99" s="162"/>
      <c r="F99" s="164"/>
    </row>
    <row r="100" spans="2:6">
      <c r="B100" s="79"/>
      <c r="C100" s="163"/>
      <c r="D100" s="165"/>
      <c r="E100" s="160"/>
      <c r="F100" s="161">
        <f>TRUNC((F91+F92+F110)/E102*E100,2)</f>
        <v>0</v>
      </c>
    </row>
    <row r="101" spans="2:6">
      <c r="B101" s="79"/>
      <c r="C101" s="316" t="s">
        <v>77</v>
      </c>
      <c r="D101" s="317"/>
      <c r="E101" s="166">
        <f>SUM(E91:E99)</f>
        <v>0.14399999999999999</v>
      </c>
      <c r="F101" s="167">
        <f>SUM(F91:F100)</f>
        <v>473.78</v>
      </c>
    </row>
    <row r="102" spans="2:6">
      <c r="B102" s="79"/>
      <c r="C102" s="168">
        <f>SUM(E95:E100)</f>
        <v>8.6499999999999994E-2</v>
      </c>
      <c r="D102" s="169" t="s">
        <v>224</v>
      </c>
      <c r="E102" s="170">
        <f>1-C102/1</f>
        <v>0.91349999999999998</v>
      </c>
      <c r="F102" s="171"/>
    </row>
    <row r="103" spans="2:6">
      <c r="B103" s="79"/>
      <c r="C103" s="318" t="s">
        <v>225</v>
      </c>
      <c r="D103" s="319"/>
      <c r="E103" s="319"/>
      <c r="F103" s="320"/>
    </row>
    <row r="104" spans="2:6" ht="30" customHeight="1">
      <c r="B104" s="79"/>
      <c r="C104" s="172"/>
      <c r="D104" s="321" t="s">
        <v>226</v>
      </c>
      <c r="E104" s="307"/>
      <c r="F104" s="124" t="s">
        <v>33</v>
      </c>
    </row>
    <row r="105" spans="2:6">
      <c r="B105" s="79"/>
      <c r="C105" s="93" t="s">
        <v>5</v>
      </c>
      <c r="D105" s="310" t="s">
        <v>227</v>
      </c>
      <c r="E105" s="310"/>
      <c r="F105" s="120">
        <f>F27</f>
        <v>1500.62</v>
      </c>
    </row>
    <row r="106" spans="2:6">
      <c r="B106" s="79"/>
      <c r="C106" s="93" t="s">
        <v>7</v>
      </c>
      <c r="D106" s="310" t="s">
        <v>228</v>
      </c>
      <c r="E106" s="310"/>
      <c r="F106" s="120">
        <f>F56</f>
        <v>1328.73</v>
      </c>
    </row>
    <row r="107" spans="2:6">
      <c r="B107" s="79"/>
      <c r="C107" s="93" t="s">
        <v>10</v>
      </c>
      <c r="D107" s="310" t="s">
        <v>229</v>
      </c>
      <c r="E107" s="310"/>
      <c r="F107" s="120">
        <f>F66</f>
        <v>122.05</v>
      </c>
    </row>
    <row r="108" spans="2:6">
      <c r="B108" s="79"/>
      <c r="C108" s="93" t="s">
        <v>13</v>
      </c>
      <c r="D108" s="311" t="s">
        <v>230</v>
      </c>
      <c r="E108" s="312"/>
      <c r="F108" s="120">
        <f>F81</f>
        <v>0</v>
      </c>
    </row>
    <row r="109" spans="2:6">
      <c r="B109" s="79"/>
      <c r="C109" s="93" t="s">
        <v>38</v>
      </c>
      <c r="D109" s="310" t="s">
        <v>231</v>
      </c>
      <c r="E109" s="310"/>
      <c r="F109" s="120">
        <f>F87</f>
        <v>54.24</v>
      </c>
    </row>
    <row r="110" spans="2:6">
      <c r="B110" s="79"/>
      <c r="C110" s="313" t="s">
        <v>232</v>
      </c>
      <c r="D110" s="314"/>
      <c r="E110" s="315"/>
      <c r="F110" s="173">
        <f>TRUNC(SUM(F105:F109),2)</f>
        <v>3005.64</v>
      </c>
    </row>
    <row r="111" spans="2:6">
      <c r="B111" s="79"/>
      <c r="C111" s="93" t="s">
        <v>40</v>
      </c>
      <c r="D111" s="311" t="s">
        <v>233</v>
      </c>
      <c r="E111" s="312"/>
      <c r="F111" s="174">
        <f>F101</f>
        <v>473.78</v>
      </c>
    </row>
    <row r="112" spans="2:6">
      <c r="B112" s="79"/>
      <c r="C112" s="305" t="s">
        <v>234</v>
      </c>
      <c r="D112" s="306"/>
      <c r="E112" s="307"/>
      <c r="F112" s="175">
        <f>SUM(F110:F111)</f>
        <v>3479.42</v>
      </c>
    </row>
    <row r="113" spans="2:6">
      <c r="B113" s="79"/>
      <c r="C113" s="176"/>
      <c r="D113" s="177"/>
      <c r="E113" s="177"/>
      <c r="F113" s="178"/>
    </row>
    <row r="114" spans="2:6">
      <c r="C114" s="308"/>
      <c r="D114" s="308"/>
      <c r="E114" s="308"/>
      <c r="F114" s="308"/>
    </row>
    <row r="129" spans="3:3">
      <c r="C129" s="78" t="s">
        <v>191</v>
      </c>
    </row>
    <row r="130" spans="3:3">
      <c r="C130" s="78" t="s">
        <v>235</v>
      </c>
    </row>
  </sheetData>
  <sheetProtection algorithmName="SHA-512" hashValue="G20AoKV+vchxC0uou441TBjotVhUYqzlsOljeZTAOSWuZdymSkDTi4uIkrEDfTMUMKHMhPl4bW2pqbYPtLouJQ==" saltValue="GagO7oyhvOZQ0ShnL4utH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xr:uid="{00000000-0002-0000-3800-000000000000}">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33.33</v>
      </c>
      <c r="F2" s="75">
        <f>E2*C2</f>
        <v>133.32</v>
      </c>
    </row>
    <row r="3" spans="1:6" ht="75">
      <c r="A3" s="72">
        <v>2</v>
      </c>
      <c r="B3" s="73" t="s">
        <v>340</v>
      </c>
      <c r="C3" s="74">
        <v>4</v>
      </c>
      <c r="D3" s="74" t="s">
        <v>243</v>
      </c>
      <c r="E3" s="193">
        <v>31.85</v>
      </c>
      <c r="F3" s="75">
        <f>E3*C3</f>
        <v>127.4</v>
      </c>
    </row>
    <row r="4" spans="1:6">
      <c r="A4" s="72">
        <v>3</v>
      </c>
      <c r="B4" s="73" t="s">
        <v>341</v>
      </c>
      <c r="C4" s="74">
        <v>2</v>
      </c>
      <c r="D4" s="74" t="s">
        <v>246</v>
      </c>
      <c r="E4" s="193">
        <v>40.840000000000003</v>
      </c>
      <c r="F4" s="75">
        <f>E4*C4</f>
        <v>81.680000000000007</v>
      </c>
    </row>
    <row r="5" spans="1:6">
      <c r="A5" s="384" t="s">
        <v>247</v>
      </c>
      <c r="B5" s="384"/>
      <c r="C5" s="384"/>
      <c r="D5" s="384"/>
      <c r="E5" s="384"/>
      <c r="F5" s="75">
        <f>SUM(F2:F4)</f>
        <v>342.4</v>
      </c>
    </row>
    <row r="6" spans="1:6">
      <c r="A6" s="384" t="s">
        <v>248</v>
      </c>
      <c r="B6" s="384"/>
      <c r="C6" s="384"/>
      <c r="D6" s="384"/>
      <c r="E6" s="384"/>
      <c r="F6" s="75">
        <f>TRUNC(F5/12,2)</f>
        <v>28.53</v>
      </c>
    </row>
  </sheetData>
  <sheetProtection algorithmName="SHA-512" hashValue="C+gWu55pxS0PCJ/fNn0UUekQnQm3EnPQs0/fLKwW6q/KhgA7O+IUHMuYEd6zsrLvn7VKrKlWLlA0n/C83cQGZQ==" saltValue="IueFNQV4wr1auMVfFi85U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M24"/>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 t="shared" ref="F2:F10" si="0">E2*C2</f>
        <v>40.1</v>
      </c>
    </row>
    <row r="3" spans="1:6" ht="45">
      <c r="A3" s="72">
        <v>2</v>
      </c>
      <c r="B3" s="73" t="s">
        <v>250</v>
      </c>
      <c r="C3" s="74">
        <v>40</v>
      </c>
      <c r="D3" s="74" t="s">
        <v>243</v>
      </c>
      <c r="E3" s="193">
        <v>2.94</v>
      </c>
      <c r="F3" s="75">
        <f t="shared" si="0"/>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384" t="s">
        <v>247</v>
      </c>
      <c r="B11" s="384"/>
      <c r="C11" s="384"/>
      <c r="D11" s="384"/>
      <c r="E11" s="384"/>
      <c r="F11" s="75">
        <f>SUM(F2:F10)</f>
        <v>308.54000000000002</v>
      </c>
    </row>
    <row r="12" spans="1:6">
      <c r="A12" s="384" t="s">
        <v>248</v>
      </c>
      <c r="B12" s="384"/>
      <c r="C12" s="384"/>
      <c r="D12" s="384"/>
      <c r="E12" s="384"/>
      <c r="F12" s="75">
        <f>TRUNC(F11/12,2)</f>
        <v>25.71</v>
      </c>
    </row>
    <row r="24" spans="13:13">
      <c r="M24" t="s">
        <v>66</v>
      </c>
    </row>
  </sheetData>
  <sheetProtection algorithmName="SHA-512" hashValue="2uWUJV7K+wAruTv8ye1xmwulx6J+sR4zwL8UwgiMWdJD5xSM7O1cyVLmfIGPhfLXdFtd6Gw3ZEOw5jsA/OjFNw==" saltValue="5vomoJqExx7jE5nfR4u+I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54"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showGridLines="0" view="pageBreakPreview" topLeftCell="A35" zoomScale="120" zoomScaleNormal="160" zoomScaleSheetLayoutView="120" workbookViewId="0">
      <selection activeCell="F47" sqref="F4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t="s">
        <v>378</v>
      </c>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69" t="s">
        <v>165</v>
      </c>
      <c r="E16" s="370"/>
      <c r="F16" s="371"/>
      <c r="H16" s="78"/>
    </row>
    <row r="17" spans="2:8" s="76" customFormat="1">
      <c r="B17" s="89"/>
      <c r="C17" s="372" t="s">
        <v>22</v>
      </c>
      <c r="D17" s="373"/>
      <c r="E17" s="373"/>
      <c r="F17" s="374"/>
      <c r="H17" s="78"/>
    </row>
    <row r="18" spans="2:8" s="76" customFormat="1">
      <c r="B18" s="89"/>
      <c r="C18" s="93">
        <v>1</v>
      </c>
      <c r="D18" s="94" t="s">
        <v>166</v>
      </c>
      <c r="E18" s="357" t="s">
        <v>167</v>
      </c>
      <c r="F18" s="358"/>
      <c r="H18" s="78"/>
    </row>
    <row r="19" spans="2:8" s="76" customFormat="1">
      <c r="B19" s="89"/>
      <c r="C19" s="93">
        <v>2</v>
      </c>
      <c r="D19" s="95" t="s">
        <v>168</v>
      </c>
      <c r="E19" s="353" t="s">
        <v>169</v>
      </c>
      <c r="F19" s="354"/>
      <c r="H19" s="78"/>
    </row>
    <row r="20" spans="2:8" s="76" customFormat="1">
      <c r="B20" s="89"/>
      <c r="C20" s="93">
        <v>3</v>
      </c>
      <c r="D20" s="94" t="s">
        <v>170</v>
      </c>
      <c r="E20" s="355">
        <v>1110.3399999999999</v>
      </c>
      <c r="F20" s="356"/>
      <c r="H20" s="78"/>
    </row>
    <row r="21" spans="2:8" s="76" customFormat="1">
      <c r="B21" s="89"/>
      <c r="C21" s="93">
        <v>4</v>
      </c>
      <c r="D21" s="94" t="s">
        <v>171</v>
      </c>
      <c r="E21" s="357" t="s">
        <v>252</v>
      </c>
      <c r="F21" s="358"/>
      <c r="H21" s="78"/>
    </row>
    <row r="22" spans="2:8">
      <c r="B22" s="79"/>
      <c r="C22" s="96">
        <v>5</v>
      </c>
      <c r="D22" s="97" t="s">
        <v>28</v>
      </c>
      <c r="E22" s="359">
        <v>44197</v>
      </c>
      <c r="F22" s="360"/>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47" t="s">
        <v>175</v>
      </c>
      <c r="D27" s="348"/>
      <c r="E27" s="348"/>
      <c r="F27" s="34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v>0.03</v>
      </c>
      <c r="F36" s="126">
        <f t="shared" si="0"/>
        <v>40.11</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50" t="s">
        <v>77</v>
      </c>
      <c r="D42" s="343"/>
      <c r="E42" s="128">
        <f>SUM(E34:E41)</f>
        <v>0.36799999999999999</v>
      </c>
      <c r="F42" s="129">
        <f>TRUNC(SUM(F34:F41),2)</f>
        <v>492.04</v>
      </c>
    </row>
    <row r="43" spans="2:6" ht="11.1" customHeight="1">
      <c r="B43" s="79"/>
      <c r="C43" s="93"/>
      <c r="D43" s="102"/>
      <c r="E43" s="130"/>
      <c r="F43" s="120"/>
    </row>
    <row r="44" spans="2:6">
      <c r="B44" s="79"/>
      <c r="C44" s="121" t="s">
        <v>189</v>
      </c>
      <c r="D44" s="321" t="s">
        <v>48</v>
      </c>
      <c r="E44" s="30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51" t="s">
        <v>193</v>
      </c>
      <c r="E47" s="352"/>
      <c r="F47" s="136">
        <v>3.5</v>
      </c>
    </row>
    <row r="48" spans="2:6" ht="17.25" customHeight="1">
      <c r="B48" s="79"/>
      <c r="C48" s="93" t="s">
        <v>13</v>
      </c>
      <c r="D48" s="351" t="s">
        <v>194</v>
      </c>
      <c r="E48" s="352"/>
      <c r="F48" s="136">
        <v>15</v>
      </c>
    </row>
    <row r="49" spans="2:8">
      <c r="B49" s="79"/>
      <c r="C49" s="137"/>
      <c r="D49" s="342" t="s">
        <v>77</v>
      </c>
      <c r="E49" s="343"/>
      <c r="F49" s="118">
        <f>TRUNC(SUM(F45:F48),2)</f>
        <v>365.57</v>
      </c>
    </row>
    <row r="50" spans="2:8">
      <c r="B50" s="79"/>
      <c r="C50" s="339"/>
      <c r="D50" s="340"/>
      <c r="E50" s="337"/>
      <c r="F50" s="34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0.36799999999999999</v>
      </c>
      <c r="F53" s="120">
        <f>F42</f>
        <v>492.04</v>
      </c>
    </row>
    <row r="54" spans="2:8">
      <c r="B54" s="79"/>
      <c r="C54" s="93" t="s">
        <v>189</v>
      </c>
      <c r="D54" s="115" t="s">
        <v>48</v>
      </c>
      <c r="E54" s="140"/>
      <c r="F54" s="120">
        <f>F49</f>
        <v>365.57</v>
      </c>
    </row>
    <row r="55" spans="2:8">
      <c r="B55" s="79"/>
      <c r="C55" s="137"/>
      <c r="D55" s="127" t="s">
        <v>77</v>
      </c>
      <c r="E55" s="141"/>
      <c r="F55" s="118">
        <f>SUM(F52:F54)</f>
        <v>1084.45</v>
      </c>
    </row>
    <row r="56" spans="2:8">
      <c r="B56" s="79"/>
      <c r="C56" s="344"/>
      <c r="D56" s="345"/>
      <c r="E56" s="345"/>
      <c r="F56" s="346"/>
    </row>
    <row r="57" spans="2:8">
      <c r="B57" s="79"/>
      <c r="C57" s="331" t="s">
        <v>197</v>
      </c>
      <c r="D57" s="332"/>
      <c r="E57" s="332"/>
      <c r="F57" s="33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40.6</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16" t="s">
        <v>77</v>
      </c>
      <c r="D65" s="317"/>
      <c r="E65" s="149">
        <f>SUM(E59:E64)</f>
        <v>6.2700000000000006E-2</v>
      </c>
      <c r="F65" s="129">
        <f>TRUNC(SUM(F59:F64),2)</f>
        <v>92.61</v>
      </c>
    </row>
    <row r="66" spans="2:8">
      <c r="B66" s="79"/>
      <c r="C66" s="336"/>
      <c r="D66" s="337"/>
      <c r="E66" s="337"/>
      <c r="F66" s="338"/>
    </row>
    <row r="67" spans="2:8">
      <c r="B67" s="79"/>
      <c r="C67" s="331" t="s">
        <v>205</v>
      </c>
      <c r="D67" s="332"/>
      <c r="E67" s="332"/>
      <c r="F67" s="33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09" t="s">
        <v>208</v>
      </c>
    </row>
    <row r="71" spans="2:8">
      <c r="B71" s="79"/>
      <c r="C71" s="93" t="s">
        <v>10</v>
      </c>
      <c r="D71" s="95" t="s">
        <v>209</v>
      </c>
      <c r="E71" s="146">
        <v>0</v>
      </c>
      <c r="F71" s="153">
        <f t="shared" si="1"/>
        <v>0</v>
      </c>
      <c r="H71" s="309"/>
    </row>
    <row r="72" spans="2:8">
      <c r="B72" s="79"/>
      <c r="C72" s="93" t="s">
        <v>13</v>
      </c>
      <c r="D72" s="95" t="s">
        <v>210</v>
      </c>
      <c r="E72" s="146">
        <v>0</v>
      </c>
      <c r="F72" s="153">
        <f t="shared" si="1"/>
        <v>0</v>
      </c>
      <c r="H72" s="309"/>
    </row>
    <row r="73" spans="2:8">
      <c r="B73" s="79"/>
      <c r="C73" s="93" t="s">
        <v>38</v>
      </c>
      <c r="D73" s="95" t="s">
        <v>84</v>
      </c>
      <c r="E73" s="146">
        <v>0</v>
      </c>
      <c r="F73" s="153">
        <f t="shared" si="1"/>
        <v>0</v>
      </c>
      <c r="H73" s="309"/>
    </row>
    <row r="74" spans="2:8">
      <c r="B74" s="79"/>
      <c r="C74" s="93" t="s">
        <v>40</v>
      </c>
      <c r="D74" s="95" t="s">
        <v>55</v>
      </c>
      <c r="E74" s="146">
        <v>0</v>
      </c>
      <c r="F74" s="153">
        <f t="shared" si="1"/>
        <v>0</v>
      </c>
      <c r="H74" s="309"/>
    </row>
    <row r="75" spans="2:8" ht="16.5" customHeight="1">
      <c r="B75" s="79"/>
      <c r="C75" s="316" t="s">
        <v>77</v>
      </c>
      <c r="D75" s="322"/>
      <c r="E75" s="154">
        <f>SUM(E69:E74)</f>
        <v>0</v>
      </c>
      <c r="F75" s="129">
        <f>TRUNC(SUM(F69:F74),2)</f>
        <v>0</v>
      </c>
    </row>
    <row r="76" spans="2:8">
      <c r="B76" s="79"/>
      <c r="C76" s="339"/>
      <c r="D76" s="340"/>
      <c r="E76" s="340"/>
      <c r="F76" s="341"/>
    </row>
    <row r="77" spans="2:8">
      <c r="B77" s="79"/>
      <c r="C77" s="339"/>
      <c r="D77" s="340"/>
      <c r="E77" s="340"/>
      <c r="F77" s="341"/>
    </row>
    <row r="78" spans="2:8" ht="40.5" customHeight="1">
      <c r="B78" s="79"/>
      <c r="C78" s="121">
        <v>4</v>
      </c>
      <c r="D78" s="321" t="s">
        <v>211</v>
      </c>
      <c r="E78" s="307"/>
      <c r="F78" s="124" t="s">
        <v>33</v>
      </c>
    </row>
    <row r="79" spans="2:8">
      <c r="B79" s="79"/>
      <c r="C79" s="93" t="s">
        <v>67</v>
      </c>
      <c r="D79" s="95" t="s">
        <v>212</v>
      </c>
      <c r="E79" s="155"/>
      <c r="F79" s="120">
        <f>F75</f>
        <v>0</v>
      </c>
    </row>
    <row r="80" spans="2:8">
      <c r="B80" s="79"/>
      <c r="C80" s="156"/>
      <c r="D80" s="329" t="s">
        <v>77</v>
      </c>
      <c r="E80" s="330"/>
      <c r="F80" s="118">
        <f>TRUNC(SUM(F79:F79),2)</f>
        <v>0</v>
      </c>
    </row>
    <row r="81" spans="2:6">
      <c r="B81" s="79"/>
      <c r="C81" s="331" t="s">
        <v>213</v>
      </c>
      <c r="D81" s="332"/>
      <c r="E81" s="332"/>
      <c r="F81" s="333"/>
    </row>
    <row r="82" spans="2:6">
      <c r="B82" s="79"/>
      <c r="C82" s="98">
        <v>5</v>
      </c>
      <c r="D82" s="334" t="s">
        <v>58</v>
      </c>
      <c r="E82" s="335"/>
      <c r="F82" s="101" t="s">
        <v>33</v>
      </c>
    </row>
    <row r="83" spans="2:6">
      <c r="B83" s="79"/>
      <c r="C83" s="93" t="s">
        <v>5</v>
      </c>
      <c r="D83" s="311" t="s">
        <v>214</v>
      </c>
      <c r="E83" s="312"/>
      <c r="F83" s="157">
        <f>'Uniformes - Aux. Almox.'!F6</f>
        <v>29.99</v>
      </c>
    </row>
    <row r="84" spans="2:6">
      <c r="B84" s="79"/>
      <c r="C84" s="93" t="s">
        <v>7</v>
      </c>
      <c r="D84" s="311" t="s">
        <v>215</v>
      </c>
      <c r="E84" s="312"/>
      <c r="F84" s="157">
        <f>'Equipamentos - Aux. Almox.'!F6</f>
        <v>13.96</v>
      </c>
    </row>
    <row r="85" spans="2:6">
      <c r="B85" s="79"/>
      <c r="C85" s="93" t="s">
        <v>10</v>
      </c>
      <c r="D85" s="311"/>
      <c r="E85" s="312"/>
      <c r="F85" s="120">
        <v>0</v>
      </c>
    </row>
    <row r="86" spans="2:6" ht="16.5" customHeight="1">
      <c r="B86" s="79"/>
      <c r="C86" s="316" t="s">
        <v>77</v>
      </c>
      <c r="D86" s="322"/>
      <c r="E86" s="317"/>
      <c r="F86" s="129">
        <f>TRUNC(SUM(F83:F85),2)</f>
        <v>43.95</v>
      </c>
    </row>
    <row r="87" spans="2:6">
      <c r="B87" s="79"/>
      <c r="C87" s="323"/>
      <c r="D87" s="324"/>
      <c r="E87" s="324"/>
      <c r="F87" s="325"/>
    </row>
    <row r="88" spans="2:6">
      <c r="B88" s="79"/>
      <c r="C88" s="326" t="s">
        <v>216</v>
      </c>
      <c r="D88" s="327"/>
      <c r="E88" s="327"/>
      <c r="F88" s="328"/>
    </row>
    <row r="89" spans="2:6">
      <c r="B89" s="79"/>
      <c r="C89" s="98">
        <v>6</v>
      </c>
      <c r="D89" s="159" t="s">
        <v>115</v>
      </c>
      <c r="E89" s="100" t="s">
        <v>32</v>
      </c>
      <c r="F89" s="101" t="s">
        <v>33</v>
      </c>
    </row>
    <row r="90" spans="2:6">
      <c r="B90" s="79"/>
      <c r="C90" s="93" t="s">
        <v>5</v>
      </c>
      <c r="D90" s="102" t="s">
        <v>217</v>
      </c>
      <c r="E90" s="160">
        <v>2.4899999999999999E-2</v>
      </c>
      <c r="F90" s="161">
        <f>TRUNC((E90*F109),2)</f>
        <v>58.05</v>
      </c>
    </row>
    <row r="91" spans="2:6">
      <c r="B91" s="79"/>
      <c r="C91" s="93" t="s">
        <v>7</v>
      </c>
      <c r="D91" s="102" t="s">
        <v>126</v>
      </c>
      <c r="E91" s="160">
        <v>3.2599999999999997E-2</v>
      </c>
      <c r="F91" s="161">
        <f>TRUNC((F109*E91),2)</f>
        <v>76</v>
      </c>
    </row>
    <row r="92" spans="2:6">
      <c r="B92" s="79"/>
      <c r="C92" s="93" t="s">
        <v>10</v>
      </c>
      <c r="D92" s="102" t="s">
        <v>117</v>
      </c>
      <c r="E92" s="162"/>
      <c r="F92" s="161"/>
    </row>
    <row r="93" spans="2:6">
      <c r="B93" s="79"/>
      <c r="C93" s="163"/>
      <c r="D93" s="122" t="s">
        <v>218</v>
      </c>
      <c r="E93" s="162"/>
      <c r="F93" s="164"/>
    </row>
    <row r="94" spans="2:6">
      <c r="B94" s="79"/>
      <c r="C94" s="163"/>
      <c r="D94" s="102" t="s">
        <v>219</v>
      </c>
      <c r="E94" s="160">
        <v>6.4999999999999997E-3</v>
      </c>
      <c r="F94" s="161">
        <f>TRUNC(((F90+F91+F109)/E101*E94),2)</f>
        <v>17.54</v>
      </c>
    </row>
    <row r="95" spans="2:6">
      <c r="B95" s="79"/>
      <c r="C95" s="163"/>
      <c r="D95" s="102" t="s">
        <v>220</v>
      </c>
      <c r="E95" s="160">
        <v>0.03</v>
      </c>
      <c r="F95" s="161">
        <f>TRUNC(((F90+F91+F109)/E101*E95),2)</f>
        <v>80.959999999999994</v>
      </c>
    </row>
    <row r="96" spans="2:6">
      <c r="B96" s="79"/>
      <c r="C96" s="163"/>
      <c r="D96" s="122" t="s">
        <v>221</v>
      </c>
      <c r="E96" s="162"/>
      <c r="F96" s="161"/>
    </row>
    <row r="97" spans="2:6">
      <c r="B97" s="79"/>
      <c r="C97" s="163"/>
      <c r="D97" s="102" t="s">
        <v>222</v>
      </c>
      <c r="E97" s="160">
        <v>0.05</v>
      </c>
      <c r="F97" s="161">
        <f>TRUNC((F90+F91+F109)/E101*E97,2)</f>
        <v>134.94</v>
      </c>
    </row>
    <row r="98" spans="2:6">
      <c r="B98" s="79"/>
      <c r="C98" s="163"/>
      <c r="D98" s="122" t="s">
        <v>223</v>
      </c>
      <c r="E98" s="162"/>
      <c r="F98" s="164"/>
    </row>
    <row r="99" spans="2:6">
      <c r="B99" s="79"/>
      <c r="C99" s="163"/>
      <c r="D99" s="165"/>
      <c r="E99" s="160"/>
      <c r="F99" s="161">
        <f>TRUNC((F90+F91+F109)/E101*E99,2)</f>
        <v>0</v>
      </c>
    </row>
    <row r="100" spans="2:6">
      <c r="B100" s="79"/>
      <c r="C100" s="316" t="s">
        <v>77</v>
      </c>
      <c r="D100" s="317"/>
      <c r="E100" s="166">
        <f>SUM(E90:E98)</f>
        <v>0.14399999999999999</v>
      </c>
      <c r="F100" s="167">
        <f>SUM(F90:F99)</f>
        <v>367.49</v>
      </c>
    </row>
    <row r="101" spans="2:6">
      <c r="B101" s="79"/>
      <c r="C101" s="168">
        <f>SUM(E94:E99)</f>
        <v>8.6499999999999994E-2</v>
      </c>
      <c r="D101" s="169" t="s">
        <v>224</v>
      </c>
      <c r="E101" s="170">
        <f>1-C101/1</f>
        <v>0.91349999999999998</v>
      </c>
      <c r="F101" s="171"/>
    </row>
    <row r="102" spans="2:6">
      <c r="B102" s="79"/>
      <c r="C102" s="318" t="s">
        <v>225</v>
      </c>
      <c r="D102" s="319"/>
      <c r="E102" s="319"/>
      <c r="F102" s="320"/>
    </row>
    <row r="103" spans="2:6" ht="30" customHeight="1">
      <c r="B103" s="79"/>
      <c r="C103" s="172"/>
      <c r="D103" s="321" t="s">
        <v>226</v>
      </c>
      <c r="E103" s="307"/>
      <c r="F103" s="124" t="s">
        <v>33</v>
      </c>
    </row>
    <row r="104" spans="2:6">
      <c r="B104" s="79"/>
      <c r="C104" s="93" t="s">
        <v>5</v>
      </c>
      <c r="D104" s="310" t="s">
        <v>227</v>
      </c>
      <c r="E104" s="310"/>
      <c r="F104" s="120">
        <f>F26</f>
        <v>1110.3399999999999</v>
      </c>
    </row>
    <row r="105" spans="2:6">
      <c r="B105" s="79"/>
      <c r="C105" s="93" t="s">
        <v>7</v>
      </c>
      <c r="D105" s="310" t="s">
        <v>228</v>
      </c>
      <c r="E105" s="310"/>
      <c r="F105" s="120">
        <f>F55</f>
        <v>1084.45</v>
      </c>
    </row>
    <row r="106" spans="2:6">
      <c r="B106" s="79"/>
      <c r="C106" s="93" t="s">
        <v>10</v>
      </c>
      <c r="D106" s="310" t="s">
        <v>229</v>
      </c>
      <c r="E106" s="310"/>
      <c r="F106" s="120">
        <f>F65</f>
        <v>92.61</v>
      </c>
    </row>
    <row r="107" spans="2:6">
      <c r="B107" s="79"/>
      <c r="C107" s="93" t="s">
        <v>13</v>
      </c>
      <c r="D107" s="311" t="s">
        <v>230</v>
      </c>
      <c r="E107" s="312"/>
      <c r="F107" s="120">
        <f>F80</f>
        <v>0</v>
      </c>
    </row>
    <row r="108" spans="2:6">
      <c r="B108" s="79"/>
      <c r="C108" s="93" t="s">
        <v>38</v>
      </c>
      <c r="D108" s="310" t="s">
        <v>231</v>
      </c>
      <c r="E108" s="310"/>
      <c r="F108" s="120">
        <f>F86</f>
        <v>43.95</v>
      </c>
    </row>
    <row r="109" spans="2:6">
      <c r="B109" s="79"/>
      <c r="C109" s="313" t="s">
        <v>232</v>
      </c>
      <c r="D109" s="314"/>
      <c r="E109" s="315"/>
      <c r="F109" s="173">
        <f>TRUNC(SUM(F104:F108),2)</f>
        <v>2331.35</v>
      </c>
    </row>
    <row r="110" spans="2:6">
      <c r="B110" s="79"/>
      <c r="C110" s="93" t="s">
        <v>40</v>
      </c>
      <c r="D110" s="311" t="s">
        <v>233</v>
      </c>
      <c r="E110" s="312"/>
      <c r="F110" s="174">
        <f>F100</f>
        <v>367.49</v>
      </c>
    </row>
    <row r="111" spans="2:6">
      <c r="B111" s="79"/>
      <c r="C111" s="305" t="s">
        <v>234</v>
      </c>
      <c r="D111" s="306"/>
      <c r="E111" s="307"/>
      <c r="F111" s="175">
        <f>SUM(F109:F110)</f>
        <v>2698.84</v>
      </c>
    </row>
    <row r="112" spans="2:6">
      <c r="B112" s="79"/>
      <c r="C112" s="176"/>
      <c r="D112" s="177"/>
      <c r="E112" s="177"/>
      <c r="F112" s="178"/>
    </row>
    <row r="113" spans="3:6">
      <c r="C113" s="308"/>
      <c r="D113" s="308"/>
      <c r="E113" s="308"/>
      <c r="F113" s="308"/>
    </row>
    <row r="128" spans="3:6">
      <c r="C128" s="78" t="s">
        <v>191</v>
      </c>
    </row>
    <row r="129" spans="3:3">
      <c r="C129" s="78" t="s">
        <v>235</v>
      </c>
    </row>
  </sheetData>
  <sheetProtection algorithmName="SHA-512" hashValue="yHuPRdp2iPLlM4sRSFhPM4ww3r8ZJjkQKT5UfzPK5QQIThoeMlOALsAujHOl7m995JJfbAC8ZdC6cEKRBQkFbg==" saltValue="JcGJhmRkwl5kHS2Fwv8iX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5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9" t="s">
        <v>354</v>
      </c>
      <c r="B1" s="289"/>
      <c r="C1" s="289"/>
      <c r="D1" s="289"/>
      <c r="E1" s="289"/>
      <c r="F1" s="289"/>
      <c r="G1" s="289"/>
    </row>
    <row r="3" spans="1:7">
      <c r="B3" s="3" t="s">
        <v>1</v>
      </c>
      <c r="C3" s="290"/>
      <c r="D3" s="290"/>
      <c r="E3" s="290"/>
      <c r="F3" s="290"/>
      <c r="G3" s="290"/>
    </row>
    <row r="4" spans="1:7">
      <c r="B4" s="3" t="s">
        <v>2</v>
      </c>
      <c r="C4" s="290"/>
      <c r="D4" s="290"/>
      <c r="E4" s="290"/>
      <c r="F4" s="290"/>
      <c r="G4" s="290"/>
    </row>
    <row r="5" spans="1:7">
      <c r="B5" s="3" t="s">
        <v>3</v>
      </c>
      <c r="C5" s="290"/>
      <c r="D5" s="290"/>
      <c r="E5" s="290"/>
      <c r="F5" s="290"/>
      <c r="G5" s="290"/>
    </row>
    <row r="7" spans="1:7">
      <c r="A7" s="244" t="s">
        <v>4</v>
      </c>
      <c r="B7" s="244"/>
      <c r="C7" s="244"/>
      <c r="D7" s="244"/>
      <c r="E7" s="244"/>
      <c r="F7" s="244"/>
      <c r="G7" s="244"/>
    </row>
    <row r="8" spans="1:7">
      <c r="A8" s="4" t="s">
        <v>5</v>
      </c>
      <c r="B8" s="266" t="s">
        <v>6</v>
      </c>
      <c r="C8" s="267"/>
      <c r="D8" s="267"/>
      <c r="E8" s="267"/>
      <c r="F8" s="268"/>
      <c r="G8" s="4"/>
    </row>
    <row r="9" spans="1:7">
      <c r="A9" s="4" t="s">
        <v>7</v>
      </c>
      <c r="B9" s="266" t="s">
        <v>8</v>
      </c>
      <c r="C9" s="267"/>
      <c r="D9" s="267"/>
      <c r="E9" s="267"/>
      <c r="F9" s="268"/>
      <c r="G9" s="4" t="s">
        <v>9</v>
      </c>
    </row>
    <row r="10" spans="1:7">
      <c r="A10" s="4" t="s">
        <v>10</v>
      </c>
      <c r="B10" s="266" t="s">
        <v>355</v>
      </c>
      <c r="C10" s="267"/>
      <c r="D10" s="267"/>
      <c r="E10" s="267"/>
      <c r="F10" s="268"/>
      <c r="G10" s="6" t="s">
        <v>12</v>
      </c>
    </row>
    <row r="11" spans="1:7">
      <c r="A11" s="4" t="s">
        <v>13</v>
      </c>
      <c r="B11" s="266" t="s">
        <v>14</v>
      </c>
      <c r="C11" s="267"/>
      <c r="D11" s="267"/>
      <c r="E11" s="267"/>
      <c r="F11" s="268"/>
      <c r="G11" s="4">
        <v>12</v>
      </c>
    </row>
    <row r="12" spans="1:7">
      <c r="G12" s="7"/>
    </row>
    <row r="13" spans="1:7">
      <c r="A13" s="265" t="s">
        <v>15</v>
      </c>
      <c r="B13" s="265"/>
      <c r="C13" s="265"/>
      <c r="D13" s="265"/>
      <c r="E13" s="265"/>
      <c r="F13" s="265"/>
      <c r="G13" s="265"/>
    </row>
    <row r="14" spans="1:7" ht="15" customHeight="1">
      <c r="A14" s="8" t="s">
        <v>16</v>
      </c>
      <c r="B14" s="5"/>
      <c r="C14" s="260"/>
      <c r="D14" s="261" t="s">
        <v>17</v>
      </c>
      <c r="E14" s="262"/>
      <c r="F14" s="244" t="s">
        <v>18</v>
      </c>
      <c r="G14" s="244"/>
    </row>
    <row r="15" spans="1:7" ht="13.5">
      <c r="A15" s="280" t="s">
        <v>356</v>
      </c>
      <c r="B15" s="280"/>
      <c r="C15" s="281"/>
      <c r="D15" s="282" t="s">
        <v>357</v>
      </c>
      <c r="E15" s="283"/>
      <c r="F15" s="284" t="s">
        <v>358</v>
      </c>
      <c r="G15" s="285"/>
    </row>
    <row r="17" spans="1:7">
      <c r="A17" s="245" t="s">
        <v>21</v>
      </c>
      <c r="B17" s="245"/>
      <c r="C17" s="245"/>
      <c r="D17" s="245"/>
      <c r="E17" s="245"/>
      <c r="F17" s="245"/>
      <c r="G17" s="245"/>
    </row>
    <row r="18" spans="1:7">
      <c r="B18" s="10"/>
      <c r="C18" s="10"/>
      <c r="D18" s="10"/>
      <c r="E18" s="10"/>
      <c r="F18" s="11"/>
      <c r="G18" s="10"/>
    </row>
    <row r="19" spans="1:7">
      <c r="A19" s="244" t="s">
        <v>22</v>
      </c>
      <c r="B19" s="244"/>
      <c r="C19" s="244"/>
      <c r="D19" s="244"/>
      <c r="E19" s="244"/>
      <c r="F19" s="244"/>
      <c r="G19" s="244"/>
    </row>
    <row r="20" spans="1:7">
      <c r="A20" s="4">
        <v>1</v>
      </c>
      <c r="B20" s="286" t="s">
        <v>23</v>
      </c>
      <c r="C20" s="287"/>
      <c r="D20" s="287"/>
      <c r="E20" s="288"/>
      <c r="F20" s="260" t="s">
        <v>359</v>
      </c>
      <c r="G20" s="262"/>
    </row>
    <row r="21" spans="1:7">
      <c r="A21" s="4">
        <v>2</v>
      </c>
      <c r="B21" s="266" t="s">
        <v>25</v>
      </c>
      <c r="C21" s="267"/>
      <c r="D21" s="267"/>
      <c r="E21" s="268"/>
      <c r="F21" s="274">
        <v>873.6</v>
      </c>
      <c r="G21" s="275"/>
    </row>
    <row r="22" spans="1:7">
      <c r="A22" s="4">
        <v>3</v>
      </c>
      <c r="B22" s="266" t="s">
        <v>26</v>
      </c>
      <c r="C22" s="267"/>
      <c r="D22" s="267"/>
      <c r="E22" s="268"/>
      <c r="F22" s="276" t="s">
        <v>27</v>
      </c>
      <c r="G22" s="277"/>
    </row>
    <row r="23" spans="1:7">
      <c r="A23" s="4">
        <v>4</v>
      </c>
      <c r="B23" s="266" t="s">
        <v>28</v>
      </c>
      <c r="C23" s="267"/>
      <c r="D23" s="267"/>
      <c r="E23" s="268"/>
      <c r="F23" s="278" t="s">
        <v>29</v>
      </c>
      <c r="G23" s="279"/>
    </row>
    <row r="24" spans="1:7">
      <c r="A24" s="10"/>
      <c r="B24" s="12"/>
      <c r="C24" s="12"/>
      <c r="D24" s="12"/>
      <c r="E24" s="12"/>
      <c r="F24" s="11"/>
      <c r="G24" s="13"/>
    </row>
    <row r="25" spans="1:7">
      <c r="A25" s="10"/>
      <c r="B25" s="255" t="s">
        <v>30</v>
      </c>
      <c r="C25" s="255"/>
      <c r="D25" s="255"/>
      <c r="E25" s="255"/>
      <c r="F25" s="255"/>
      <c r="G25" s="255"/>
    </row>
    <row r="26" spans="1:7">
      <c r="D26" s="67"/>
    </row>
    <row r="27" spans="1:7">
      <c r="B27" s="4">
        <v>1</v>
      </c>
      <c r="C27" s="244" t="s">
        <v>31</v>
      </c>
      <c r="D27" s="244"/>
      <c r="E27" s="244"/>
      <c r="F27" s="15" t="s">
        <v>32</v>
      </c>
      <c r="G27" s="16" t="s">
        <v>33</v>
      </c>
    </row>
    <row r="28" spans="1:7">
      <c r="B28" s="4" t="s">
        <v>5</v>
      </c>
      <c r="C28" s="243" t="s">
        <v>34</v>
      </c>
      <c r="D28" s="243"/>
      <c r="E28" s="243"/>
      <c r="F28" s="17">
        <v>100</v>
      </c>
      <c r="G28" s="18">
        <v>873.6</v>
      </c>
    </row>
    <row r="29" spans="1:7">
      <c r="B29" s="4" t="s">
        <v>7</v>
      </c>
      <c r="C29" s="243" t="s">
        <v>35</v>
      </c>
      <c r="D29" s="243"/>
      <c r="E29" s="243"/>
      <c r="F29" s="19"/>
      <c r="G29" s="17">
        <f>F29*G28</f>
        <v>0</v>
      </c>
    </row>
    <row r="30" spans="1:7">
      <c r="B30" s="4" t="s">
        <v>10</v>
      </c>
      <c r="C30" s="243" t="s">
        <v>36</v>
      </c>
      <c r="D30" s="243"/>
      <c r="E30" s="243"/>
      <c r="F30" s="19"/>
      <c r="G30" s="17">
        <v>0</v>
      </c>
    </row>
    <row r="31" spans="1:7">
      <c r="B31" s="4" t="s">
        <v>13</v>
      </c>
      <c r="C31" s="243" t="s">
        <v>37</v>
      </c>
      <c r="D31" s="243"/>
      <c r="E31" s="243"/>
      <c r="F31" s="19"/>
      <c r="G31" s="17">
        <v>0</v>
      </c>
    </row>
    <row r="32" spans="1:7">
      <c r="B32" s="4" t="s">
        <v>38</v>
      </c>
      <c r="C32" s="243" t="s">
        <v>39</v>
      </c>
      <c r="D32" s="243"/>
      <c r="E32" s="243"/>
      <c r="F32" s="19"/>
      <c r="G32" s="17">
        <v>0</v>
      </c>
    </row>
    <row r="33" spans="1:7">
      <c r="B33" s="4" t="s">
        <v>40</v>
      </c>
      <c r="C33" s="243" t="s">
        <v>41</v>
      </c>
      <c r="D33" s="243"/>
      <c r="E33" s="243"/>
      <c r="F33" s="19"/>
      <c r="G33" s="17">
        <v>0</v>
      </c>
    </row>
    <row r="34" spans="1:7">
      <c r="B34" s="4" t="s">
        <v>42</v>
      </c>
      <c r="C34" s="243" t="s">
        <v>43</v>
      </c>
      <c r="D34" s="243"/>
      <c r="E34" s="243"/>
      <c r="F34" s="19"/>
      <c r="G34" s="17">
        <v>0</v>
      </c>
    </row>
    <row r="35" spans="1:7">
      <c r="B35" s="4" t="s">
        <v>44</v>
      </c>
      <c r="C35" s="243" t="s">
        <v>45</v>
      </c>
      <c r="D35" s="243"/>
      <c r="E35" s="243"/>
      <c r="F35" s="19"/>
      <c r="G35" s="17">
        <f>F35*G28</f>
        <v>0</v>
      </c>
    </row>
    <row r="36" spans="1:7">
      <c r="B36" s="260" t="s">
        <v>46</v>
      </c>
      <c r="C36" s="261"/>
      <c r="D36" s="261"/>
      <c r="E36" s="261"/>
      <c r="F36" s="262"/>
      <c r="G36" s="15">
        <f>SUM(G28:G35)</f>
        <v>873.6</v>
      </c>
    </row>
    <row r="38" spans="1:7" ht="15.75" customHeight="1">
      <c r="A38" s="270" t="s">
        <v>47</v>
      </c>
      <c r="B38" s="270"/>
      <c r="C38" s="270"/>
      <c r="D38" s="270"/>
      <c r="E38" s="270"/>
      <c r="F38" s="270"/>
      <c r="G38" s="10"/>
    </row>
    <row r="40" spans="1:7" ht="15.75" customHeight="1">
      <c r="A40" s="4">
        <v>2</v>
      </c>
      <c r="B40" s="260" t="s">
        <v>48</v>
      </c>
      <c r="C40" s="261"/>
      <c r="D40" s="261"/>
      <c r="E40" s="262"/>
      <c r="F40" s="15" t="s">
        <v>33</v>
      </c>
    </row>
    <row r="41" spans="1:7" ht="15.75" customHeight="1">
      <c r="A41" s="4" t="s">
        <v>5</v>
      </c>
      <c r="B41" s="266" t="s">
        <v>49</v>
      </c>
      <c r="C41" s="267"/>
      <c r="D41" s="20">
        <v>12</v>
      </c>
      <c r="E41" s="21">
        <v>6</v>
      </c>
      <c r="F41" s="22">
        <f>IF(((E41*15-G36*6%)&lt;=0),"0,00",E41*15-G36*6%)</f>
        <v>37.58</v>
      </c>
    </row>
    <row r="42" spans="1:7">
      <c r="A42" s="4" t="s">
        <v>7</v>
      </c>
      <c r="B42" s="266" t="s">
        <v>50</v>
      </c>
      <c r="C42" s="267"/>
      <c r="D42" s="20"/>
      <c r="E42" s="21">
        <v>20</v>
      </c>
      <c r="F42" s="23">
        <f>E42*22</f>
        <v>440</v>
      </c>
      <c r="G42" s="24"/>
    </row>
    <row r="43" spans="1:7">
      <c r="A43" s="4" t="s">
        <v>10</v>
      </c>
      <c r="B43" s="266" t="s">
        <v>51</v>
      </c>
      <c r="C43" s="267"/>
      <c r="D43" s="267"/>
      <c r="E43" s="268"/>
      <c r="F43" s="23">
        <v>150</v>
      </c>
      <c r="G43" s="24"/>
    </row>
    <row r="44" spans="1:7">
      <c r="A44" s="4" t="s">
        <v>13</v>
      </c>
      <c r="B44" s="266" t="s">
        <v>52</v>
      </c>
      <c r="C44" s="267"/>
      <c r="D44" s="267"/>
      <c r="E44" s="268"/>
      <c r="F44" s="26">
        <v>0</v>
      </c>
      <c r="G44" s="24"/>
    </row>
    <row r="45" spans="1:7">
      <c r="A45" s="4" t="s">
        <v>38</v>
      </c>
      <c r="B45" s="266" t="s">
        <v>53</v>
      </c>
      <c r="C45" s="267"/>
      <c r="D45" s="267"/>
      <c r="E45" s="268"/>
      <c r="F45" s="23">
        <v>2.5</v>
      </c>
      <c r="G45" s="24"/>
    </row>
    <row r="46" spans="1:7">
      <c r="A46" s="4" t="s">
        <v>42</v>
      </c>
      <c r="B46" s="266" t="s">
        <v>54</v>
      </c>
      <c r="C46" s="267"/>
      <c r="D46" s="267"/>
      <c r="E46" s="268"/>
      <c r="F46" s="23">
        <v>4.5</v>
      </c>
      <c r="G46" s="24"/>
    </row>
    <row r="47" spans="1:7">
      <c r="A47" s="4" t="s">
        <v>44</v>
      </c>
      <c r="B47" s="271" t="s">
        <v>55</v>
      </c>
      <c r="C47" s="272"/>
      <c r="D47" s="272"/>
      <c r="E47" s="273"/>
      <c r="F47" s="25">
        <v>0</v>
      </c>
      <c r="G47" s="24"/>
    </row>
    <row r="48" spans="1:7">
      <c r="A48" s="244" t="s">
        <v>56</v>
      </c>
      <c r="B48" s="244"/>
      <c r="C48" s="244"/>
      <c r="D48" s="244"/>
      <c r="E48" s="244"/>
      <c r="F48" s="27">
        <f>SUM(F41:F47)</f>
        <v>634.58000000000004</v>
      </c>
      <c r="G48" s="24"/>
    </row>
    <row r="49" spans="1:7">
      <c r="G49" s="24"/>
    </row>
    <row r="50" spans="1:7" ht="15.75" customHeight="1">
      <c r="A50" s="270" t="s">
        <v>57</v>
      </c>
      <c r="B50" s="270"/>
      <c r="C50" s="270"/>
      <c r="D50" s="270"/>
      <c r="E50" s="270"/>
      <c r="F50" s="270"/>
      <c r="G50" s="24"/>
    </row>
    <row r="51" spans="1:7">
      <c r="G51" s="24"/>
    </row>
    <row r="52" spans="1:7">
      <c r="A52" s="4">
        <v>3</v>
      </c>
      <c r="B52" s="244" t="s">
        <v>58</v>
      </c>
      <c r="C52" s="244"/>
      <c r="D52" s="244"/>
      <c r="E52" s="244"/>
      <c r="F52" s="15" t="s">
        <v>33</v>
      </c>
      <c r="G52" s="7"/>
    </row>
    <row r="53" spans="1:7">
      <c r="A53" s="4" t="s">
        <v>5</v>
      </c>
      <c r="B53" s="243" t="s">
        <v>59</v>
      </c>
      <c r="C53" s="243"/>
      <c r="D53" s="243"/>
      <c r="E53" s="243"/>
      <c r="F53" s="22" t="e">
        <f>#REF!</f>
        <v>#REF!</v>
      </c>
      <c r="G53" s="10"/>
    </row>
    <row r="54" spans="1:7">
      <c r="A54" s="4" t="s">
        <v>7</v>
      </c>
      <c r="B54" s="266" t="s">
        <v>60</v>
      </c>
      <c r="C54" s="267"/>
      <c r="D54" s="267"/>
      <c r="E54" s="268"/>
      <c r="F54" s="17">
        <v>0</v>
      </c>
      <c r="G54" s="12"/>
    </row>
    <row r="55" spans="1:7">
      <c r="A55" s="4" t="s">
        <v>10</v>
      </c>
      <c r="B55" s="243" t="s">
        <v>360</v>
      </c>
      <c r="C55" s="243"/>
      <c r="D55" s="243"/>
      <c r="E55" s="243"/>
      <c r="F55" s="17">
        <v>23.4</v>
      </c>
      <c r="G55" s="12"/>
    </row>
    <row r="56" spans="1:7">
      <c r="A56" s="4" t="s">
        <v>13</v>
      </c>
      <c r="B56" s="243" t="s">
        <v>62</v>
      </c>
      <c r="C56" s="243"/>
      <c r="D56" s="243"/>
      <c r="E56" s="243"/>
      <c r="F56" s="17">
        <v>0</v>
      </c>
      <c r="G56" s="10"/>
    </row>
    <row r="57" spans="1:7">
      <c r="A57" s="244" t="s">
        <v>63</v>
      </c>
      <c r="B57" s="244"/>
      <c r="C57" s="244"/>
      <c r="D57" s="244"/>
      <c r="E57" s="244"/>
      <c r="F57" s="15" t="e">
        <f>SUM(F53:F56)</f>
        <v>#REF!</v>
      </c>
      <c r="G57" s="12"/>
    </row>
    <row r="58" spans="1:7">
      <c r="G58" s="10"/>
    </row>
    <row r="59" spans="1:7">
      <c r="A59" s="245" t="s">
        <v>64</v>
      </c>
      <c r="B59" s="245"/>
      <c r="C59" s="245"/>
      <c r="D59" s="245"/>
      <c r="E59" s="245"/>
      <c r="F59" s="245"/>
    </row>
    <row r="60" spans="1:7">
      <c r="A60" s="9"/>
      <c r="B60" s="9"/>
      <c r="C60" s="9"/>
      <c r="D60" s="9"/>
      <c r="E60" s="9"/>
      <c r="F60" s="9"/>
    </row>
    <row r="61" spans="1:7">
      <c r="A61" s="9"/>
      <c r="B61" s="245" t="s">
        <v>65</v>
      </c>
      <c r="C61" s="245"/>
      <c r="D61" s="245"/>
      <c r="E61" s="245"/>
      <c r="F61" s="245"/>
    </row>
    <row r="62" spans="1:7">
      <c r="B62" s="1" t="s">
        <v>66</v>
      </c>
    </row>
    <row r="63" spans="1:7">
      <c r="A63" s="5" t="s">
        <v>67</v>
      </c>
      <c r="B63" s="244" t="s">
        <v>68</v>
      </c>
      <c r="C63" s="244"/>
      <c r="D63" s="244"/>
      <c r="E63" s="5" t="s">
        <v>32</v>
      </c>
      <c r="F63" s="15" t="s">
        <v>33</v>
      </c>
    </row>
    <row r="64" spans="1:7">
      <c r="A64" s="4" t="s">
        <v>5</v>
      </c>
      <c r="B64" s="243" t="s">
        <v>69</v>
      </c>
      <c r="C64" s="243"/>
      <c r="D64" s="243"/>
      <c r="E64" s="28">
        <v>0.2</v>
      </c>
      <c r="F64" s="17">
        <f t="shared" ref="F64:F71" si="0">E64*$G$36</f>
        <v>174.72</v>
      </c>
      <c r="G64" s="214"/>
    </row>
    <row r="65" spans="1:9">
      <c r="A65" s="4" t="s">
        <v>7</v>
      </c>
      <c r="B65" s="243" t="s">
        <v>70</v>
      </c>
      <c r="C65" s="243"/>
      <c r="D65" s="243"/>
      <c r="E65" s="28">
        <v>1.4999999999999999E-2</v>
      </c>
      <c r="F65" s="17">
        <f t="shared" si="0"/>
        <v>13.1</v>
      </c>
      <c r="G65" s="214"/>
    </row>
    <row r="66" spans="1:9">
      <c r="A66" s="4" t="s">
        <v>10</v>
      </c>
      <c r="B66" s="243" t="s">
        <v>71</v>
      </c>
      <c r="C66" s="243"/>
      <c r="D66" s="243"/>
      <c r="E66" s="28">
        <v>0.01</v>
      </c>
      <c r="F66" s="17">
        <f t="shared" si="0"/>
        <v>8.74</v>
      </c>
      <c r="G66" s="214"/>
    </row>
    <row r="67" spans="1:9">
      <c r="A67" s="4" t="s">
        <v>13</v>
      </c>
      <c r="B67" s="243" t="s">
        <v>72</v>
      </c>
      <c r="C67" s="243"/>
      <c r="D67" s="243"/>
      <c r="E67" s="28">
        <v>2E-3</v>
      </c>
      <c r="F67" s="17">
        <f t="shared" si="0"/>
        <v>1.75</v>
      </c>
      <c r="G67" s="214"/>
    </row>
    <row r="68" spans="1:9">
      <c r="A68" s="4" t="s">
        <v>38</v>
      </c>
      <c r="B68" s="243" t="s">
        <v>73</v>
      </c>
      <c r="C68" s="243"/>
      <c r="D68" s="243"/>
      <c r="E68" s="28">
        <v>2.5000000000000001E-2</v>
      </c>
      <c r="F68" s="17">
        <f t="shared" si="0"/>
        <v>21.84</v>
      </c>
      <c r="G68" s="214"/>
    </row>
    <row r="69" spans="1:9">
      <c r="A69" s="4" t="s">
        <v>40</v>
      </c>
      <c r="B69" s="243" t="s">
        <v>74</v>
      </c>
      <c r="C69" s="243"/>
      <c r="D69" s="243"/>
      <c r="E69" s="28">
        <v>0.08</v>
      </c>
      <c r="F69" s="17">
        <f t="shared" si="0"/>
        <v>69.89</v>
      </c>
      <c r="G69" s="214"/>
    </row>
    <row r="70" spans="1:9">
      <c r="A70" s="4" t="s">
        <v>42</v>
      </c>
      <c r="B70" s="269" t="s">
        <v>361</v>
      </c>
      <c r="C70" s="269"/>
      <c r="D70" s="269"/>
      <c r="E70" s="28">
        <v>0.03</v>
      </c>
      <c r="F70" s="17">
        <f t="shared" si="0"/>
        <v>26.21</v>
      </c>
      <c r="G70" s="214"/>
    </row>
    <row r="71" spans="1:9">
      <c r="A71" s="4" t="s">
        <v>44</v>
      </c>
      <c r="B71" s="243" t="s">
        <v>76</v>
      </c>
      <c r="C71" s="243"/>
      <c r="D71" s="243"/>
      <c r="E71" s="28">
        <v>6.0000000000000001E-3</v>
      </c>
      <c r="F71" s="17">
        <f t="shared" si="0"/>
        <v>5.24</v>
      </c>
      <c r="G71" s="214"/>
    </row>
    <row r="72" spans="1:9">
      <c r="A72" s="244" t="s">
        <v>77</v>
      </c>
      <c r="B72" s="244"/>
      <c r="C72" s="244"/>
      <c r="D72" s="244"/>
      <c r="E72" s="29">
        <f>SUM(E64:E71)</f>
        <v>0.36799999999999999</v>
      </c>
      <c r="F72" s="15">
        <f>SUM(F64:F71)</f>
        <v>321.49</v>
      </c>
    </row>
    <row r="73" spans="1:9">
      <c r="A73" s="14"/>
      <c r="B73" s="14"/>
      <c r="C73" s="14"/>
      <c r="D73" s="14"/>
      <c r="E73" s="30"/>
      <c r="F73" s="31"/>
    </row>
    <row r="74" spans="1:9">
      <c r="A74" s="264" t="s">
        <v>78</v>
      </c>
      <c r="B74" s="264"/>
      <c r="C74" s="264"/>
      <c r="D74" s="264"/>
      <c r="E74" s="264"/>
      <c r="F74" s="264"/>
    </row>
    <row r="75" spans="1:9">
      <c r="B75" s="10"/>
      <c r="C75" s="10"/>
      <c r="D75" s="10"/>
      <c r="E75" s="32"/>
    </row>
    <row r="76" spans="1:9">
      <c r="A76" s="5" t="s">
        <v>79</v>
      </c>
      <c r="B76" s="244" t="s">
        <v>80</v>
      </c>
      <c r="C76" s="244"/>
      <c r="D76" s="244"/>
      <c r="E76" s="5" t="s">
        <v>32</v>
      </c>
      <c r="F76" s="15" t="s">
        <v>33</v>
      </c>
    </row>
    <row r="77" spans="1:9">
      <c r="A77" s="4" t="s">
        <v>5</v>
      </c>
      <c r="B77" s="243" t="s">
        <v>80</v>
      </c>
      <c r="C77" s="243"/>
      <c r="D77" s="243"/>
      <c r="E77" s="28">
        <v>8.3299999999999999E-2</v>
      </c>
      <c r="F77" s="17">
        <f>E77*$G$36</f>
        <v>72.77</v>
      </c>
      <c r="G77" s="33"/>
    </row>
    <row r="78" spans="1:9">
      <c r="A78" s="244" t="s">
        <v>81</v>
      </c>
      <c r="B78" s="244"/>
      <c r="C78" s="244"/>
      <c r="D78" s="244"/>
      <c r="E78" s="29">
        <f>SUM(E77:E77)</f>
        <v>8.3299999999999999E-2</v>
      </c>
      <c r="F78" s="15">
        <f>SUM(F77:F77)</f>
        <v>72.77</v>
      </c>
    </row>
    <row r="79" spans="1:9">
      <c r="A79" s="34" t="s">
        <v>7</v>
      </c>
      <c r="B79" s="250" t="s">
        <v>82</v>
      </c>
      <c r="C79" s="250"/>
      <c r="D79" s="250"/>
      <c r="E79" s="28">
        <f>E72*E78</f>
        <v>3.0700000000000002E-2</v>
      </c>
      <c r="F79" s="35">
        <f>F78*E72</f>
        <v>26.78</v>
      </c>
      <c r="G79" s="33"/>
      <c r="H79" s="33"/>
      <c r="I79" s="33"/>
    </row>
    <row r="80" spans="1:9">
      <c r="A80" s="260" t="s">
        <v>77</v>
      </c>
      <c r="B80" s="261"/>
      <c r="C80" s="261"/>
      <c r="D80" s="261"/>
      <c r="E80" s="29">
        <f>E73*E78</f>
        <v>0</v>
      </c>
      <c r="F80" s="15">
        <f>SUM(F78:F79)</f>
        <v>99.55</v>
      </c>
      <c r="G80" s="33"/>
    </row>
    <row r="81" spans="1:8">
      <c r="B81" s="10"/>
      <c r="C81" s="10"/>
      <c r="D81" s="10"/>
      <c r="E81" s="32"/>
    </row>
    <row r="82" spans="1:8">
      <c r="A82" s="5" t="s">
        <v>83</v>
      </c>
      <c r="B82" s="265" t="s">
        <v>84</v>
      </c>
      <c r="C82" s="265"/>
      <c r="D82" s="265"/>
      <c r="E82" s="5" t="s">
        <v>32</v>
      </c>
      <c r="F82" s="15" t="s">
        <v>33</v>
      </c>
    </row>
    <row r="83" spans="1:8">
      <c r="A83" s="4" t="s">
        <v>5</v>
      </c>
      <c r="B83" s="266" t="s">
        <v>85</v>
      </c>
      <c r="C83" s="267"/>
      <c r="D83" s="268"/>
      <c r="E83" s="28">
        <v>2.0000000000000001E-4</v>
      </c>
      <c r="F83" s="17">
        <f>E83*$G$36</f>
        <v>0.17</v>
      </c>
    </row>
    <row r="84" spans="1:8" ht="32.25" customHeight="1">
      <c r="A84" s="34" t="s">
        <v>7</v>
      </c>
      <c r="B84" s="250" t="s">
        <v>86</v>
      </c>
      <c r="C84" s="250"/>
      <c r="D84" s="250"/>
      <c r="E84" s="36">
        <f>E83*E72</f>
        <v>1E-4</v>
      </c>
      <c r="F84" s="35">
        <f>F83*E72</f>
        <v>0.06</v>
      </c>
    </row>
    <row r="85" spans="1:8">
      <c r="A85" s="260" t="s">
        <v>77</v>
      </c>
      <c r="B85" s="261"/>
      <c r="C85" s="261"/>
      <c r="D85" s="262"/>
      <c r="E85" s="29">
        <f>SUM(E83:E84)</f>
        <v>2.9999999999999997E-4</v>
      </c>
      <c r="F85" s="15">
        <f>SUM(F83:F84)</f>
        <v>0.23</v>
      </c>
    </row>
    <row r="87" spans="1:8">
      <c r="A87" s="255" t="s">
        <v>87</v>
      </c>
      <c r="B87" s="255"/>
      <c r="C87" s="255"/>
      <c r="D87" s="255"/>
      <c r="E87" s="255"/>
      <c r="F87" s="255"/>
    </row>
    <row r="88" spans="1:8">
      <c r="G88" s="37"/>
    </row>
    <row r="89" spans="1:8">
      <c r="A89" s="5" t="s">
        <v>88</v>
      </c>
      <c r="B89" s="244" t="s">
        <v>89</v>
      </c>
      <c r="C89" s="244"/>
      <c r="D89" s="244"/>
      <c r="E89" s="5" t="s">
        <v>32</v>
      </c>
      <c r="F89" s="15" t="s">
        <v>33</v>
      </c>
    </row>
    <row r="90" spans="1:8">
      <c r="A90" s="34" t="s">
        <v>5</v>
      </c>
      <c r="B90" s="215" t="s">
        <v>90</v>
      </c>
      <c r="C90" s="215"/>
      <c r="D90" s="215"/>
      <c r="E90" s="36">
        <v>4.1999999999999997E-3</v>
      </c>
      <c r="F90" s="35">
        <f>E90*$G$36</f>
        <v>3.67</v>
      </c>
      <c r="G90" s="33"/>
      <c r="H90" s="33"/>
    </row>
    <row r="91" spans="1:8">
      <c r="A91" s="34" t="s">
        <v>7</v>
      </c>
      <c r="B91" s="250" t="s">
        <v>91</v>
      </c>
      <c r="C91" s="250"/>
      <c r="D91" s="250"/>
      <c r="E91" s="36">
        <v>2.9999999999999997E-4</v>
      </c>
      <c r="F91" s="35">
        <f>F90*E69</f>
        <v>0.28999999999999998</v>
      </c>
      <c r="G91" s="10"/>
    </row>
    <row r="92" spans="1:8" ht="12.75" customHeight="1">
      <c r="A92" s="34" t="s">
        <v>10</v>
      </c>
      <c r="B92" s="263" t="s">
        <v>92</v>
      </c>
      <c r="C92" s="263"/>
      <c r="D92" s="263"/>
      <c r="E92" s="36">
        <v>4.3499999999999997E-2</v>
      </c>
      <c r="F92" s="35">
        <f>E92*$G$36</f>
        <v>38</v>
      </c>
      <c r="G92" s="10"/>
    </row>
    <row r="93" spans="1:8">
      <c r="A93" s="34" t="s">
        <v>13</v>
      </c>
      <c r="B93" s="250" t="s">
        <v>93</v>
      </c>
      <c r="C93" s="250"/>
      <c r="D93" s="250"/>
      <c r="E93" s="36">
        <v>1.9400000000000001E-2</v>
      </c>
      <c r="F93" s="35">
        <f>E93*$G$36</f>
        <v>16.95</v>
      </c>
      <c r="G93" s="7"/>
    </row>
    <row r="94" spans="1:8">
      <c r="A94" s="34" t="s">
        <v>38</v>
      </c>
      <c r="B94" s="250" t="s">
        <v>94</v>
      </c>
      <c r="C94" s="250"/>
      <c r="D94" s="250"/>
      <c r="E94" s="36">
        <f>E93*E72</f>
        <v>7.1000000000000004E-3</v>
      </c>
      <c r="F94" s="35">
        <f>E94*$G$36</f>
        <v>6.2</v>
      </c>
      <c r="G94" s="7"/>
    </row>
    <row r="95" spans="1:8" ht="12.75" customHeight="1">
      <c r="A95" s="34" t="s">
        <v>40</v>
      </c>
      <c r="B95" s="252" t="s">
        <v>95</v>
      </c>
      <c r="C95" s="253"/>
      <c r="D95" s="254"/>
      <c r="E95" s="38">
        <v>6.4999999999999997E-3</v>
      </c>
      <c r="F95" s="35">
        <f>E95*$G$36</f>
        <v>5.68</v>
      </c>
      <c r="G95" s="7"/>
    </row>
    <row r="96" spans="1:8">
      <c r="A96" s="216" t="s">
        <v>77</v>
      </c>
      <c r="B96" s="217"/>
      <c r="C96" s="217"/>
      <c r="D96" s="218"/>
      <c r="E96" s="39">
        <f>SUM(E90:E95)</f>
        <v>8.1000000000000003E-2</v>
      </c>
      <c r="F96" s="40">
        <f>SUM(F90:F95)</f>
        <v>70.790000000000006</v>
      </c>
      <c r="G96" s="10"/>
    </row>
    <row r="98" spans="1:7">
      <c r="A98" s="255" t="s">
        <v>96</v>
      </c>
      <c r="B98" s="255"/>
      <c r="C98" s="255"/>
      <c r="D98" s="255"/>
      <c r="E98" s="255"/>
      <c r="F98" s="255"/>
    </row>
    <row r="100" spans="1:7" ht="30.75" customHeight="1">
      <c r="A100" s="41" t="s">
        <v>97</v>
      </c>
      <c r="B100" s="256" t="s">
        <v>98</v>
      </c>
      <c r="C100" s="257"/>
      <c r="D100" s="258"/>
      <c r="E100" s="41" t="s">
        <v>32</v>
      </c>
      <c r="F100" s="40" t="s">
        <v>33</v>
      </c>
    </row>
    <row r="101" spans="1:7">
      <c r="A101" s="34" t="s">
        <v>5</v>
      </c>
      <c r="B101" s="259" t="s">
        <v>362</v>
      </c>
      <c r="C101" s="259"/>
      <c r="D101" s="259"/>
      <c r="E101" s="46">
        <v>0.121</v>
      </c>
      <c r="F101" s="35">
        <f t="shared" ref="F101:F106" si="1">E101*$G$36</f>
        <v>105.71</v>
      </c>
      <c r="G101" s="43"/>
    </row>
    <row r="102" spans="1:7">
      <c r="A102" s="34" t="s">
        <v>7</v>
      </c>
      <c r="B102" s="250" t="s">
        <v>100</v>
      </c>
      <c r="C102" s="250"/>
      <c r="D102" s="250"/>
      <c r="E102" s="38">
        <v>1.66E-2</v>
      </c>
      <c r="F102" s="35">
        <f t="shared" si="1"/>
        <v>14.5</v>
      </c>
    </row>
    <row r="103" spans="1:7">
      <c r="A103" s="34" t="s">
        <v>10</v>
      </c>
      <c r="B103" s="234" t="s">
        <v>363</v>
      </c>
      <c r="C103" s="235"/>
      <c r="D103" s="236"/>
      <c r="E103" s="36">
        <v>2.0000000000000001E-4</v>
      </c>
      <c r="F103" s="35">
        <f t="shared" si="1"/>
        <v>0.17</v>
      </c>
    </row>
    <row r="104" spans="1:7">
      <c r="A104" s="34" t="s">
        <v>13</v>
      </c>
      <c r="B104" s="234" t="s">
        <v>102</v>
      </c>
      <c r="C104" s="235"/>
      <c r="D104" s="236"/>
      <c r="E104" s="38">
        <v>2.8E-3</v>
      </c>
      <c r="F104" s="35">
        <f t="shared" si="1"/>
        <v>2.4500000000000002</v>
      </c>
      <c r="G104" s="32"/>
    </row>
    <row r="105" spans="1:7">
      <c r="A105" s="34" t="s">
        <v>38</v>
      </c>
      <c r="B105" s="250" t="s">
        <v>103</v>
      </c>
      <c r="C105" s="250"/>
      <c r="D105" s="250"/>
      <c r="E105" s="38">
        <v>2.9999999999999997E-4</v>
      </c>
      <c r="F105" s="35">
        <f t="shared" si="1"/>
        <v>0.26</v>
      </c>
      <c r="G105" s="32"/>
    </row>
    <row r="106" spans="1:7">
      <c r="A106" s="34" t="s">
        <v>40</v>
      </c>
      <c r="B106" s="234" t="s">
        <v>104</v>
      </c>
      <c r="C106" s="235"/>
      <c r="D106" s="236"/>
      <c r="E106" s="36">
        <v>0</v>
      </c>
      <c r="F106" s="35">
        <f t="shared" si="1"/>
        <v>0</v>
      </c>
    </row>
    <row r="107" spans="1:7">
      <c r="A107" s="247" t="s">
        <v>81</v>
      </c>
      <c r="B107" s="248"/>
      <c r="C107" s="248"/>
      <c r="D107" s="249"/>
      <c r="E107" s="45">
        <f>SUM(E101:E106)</f>
        <v>0.1409</v>
      </c>
      <c r="F107" s="40">
        <f>SUM(F101:F106)</f>
        <v>123.09</v>
      </c>
    </row>
    <row r="108" spans="1:7">
      <c r="A108" s="34" t="s">
        <v>42</v>
      </c>
      <c r="B108" s="250" t="s">
        <v>364</v>
      </c>
      <c r="C108" s="250"/>
      <c r="D108" s="250"/>
      <c r="E108" s="46">
        <f>E107*E72</f>
        <v>5.1900000000000002E-2</v>
      </c>
      <c r="F108" s="35">
        <f>F107*E72</f>
        <v>45.3</v>
      </c>
    </row>
    <row r="109" spans="1:7">
      <c r="A109" s="216" t="s">
        <v>77</v>
      </c>
      <c r="B109" s="217"/>
      <c r="C109" s="217"/>
      <c r="D109" s="217"/>
      <c r="E109" s="39">
        <f>E107+E108</f>
        <v>0.1928</v>
      </c>
      <c r="F109" s="40">
        <f>SUM(F107:F108)</f>
        <v>168.39</v>
      </c>
    </row>
    <row r="111" spans="1:7">
      <c r="A111" s="245" t="s">
        <v>106</v>
      </c>
      <c r="B111" s="245"/>
      <c r="C111" s="245"/>
      <c r="D111" s="245"/>
      <c r="E111" s="245"/>
      <c r="F111" s="245"/>
    </row>
    <row r="112" spans="1:7">
      <c r="A112" s="47"/>
    </row>
    <row r="113" spans="1:8">
      <c r="A113" s="5">
        <v>4</v>
      </c>
      <c r="B113" s="244" t="s">
        <v>107</v>
      </c>
      <c r="C113" s="244"/>
      <c r="D113" s="244"/>
      <c r="E113" s="244"/>
      <c r="F113" s="17" t="s">
        <v>33</v>
      </c>
    </row>
    <row r="114" spans="1:8">
      <c r="A114" s="3" t="s">
        <v>67</v>
      </c>
      <c r="B114" s="243" t="s">
        <v>108</v>
      </c>
      <c r="C114" s="243"/>
      <c r="D114" s="243"/>
      <c r="E114" s="243"/>
      <c r="F114" s="17">
        <f>F72</f>
        <v>321.49</v>
      </c>
    </row>
    <row r="115" spans="1:8">
      <c r="A115" s="3" t="s">
        <v>79</v>
      </c>
      <c r="B115" s="251" t="s">
        <v>109</v>
      </c>
      <c r="C115" s="251"/>
      <c r="D115" s="251"/>
      <c r="E115" s="251"/>
      <c r="F115" s="17">
        <f>F80</f>
        <v>99.55</v>
      </c>
    </row>
    <row r="116" spans="1:8">
      <c r="A116" s="3" t="s">
        <v>83</v>
      </c>
      <c r="B116" s="243" t="s">
        <v>365</v>
      </c>
      <c r="C116" s="243"/>
      <c r="D116" s="243"/>
      <c r="E116" s="243"/>
      <c r="F116" s="17">
        <f>F85</f>
        <v>0.23</v>
      </c>
    </row>
    <row r="117" spans="1:8">
      <c r="A117" s="3" t="s">
        <v>88</v>
      </c>
      <c r="B117" s="243" t="s">
        <v>111</v>
      </c>
      <c r="C117" s="243"/>
      <c r="D117" s="243"/>
      <c r="E117" s="243"/>
      <c r="F117" s="17">
        <f>F96</f>
        <v>70.790000000000006</v>
      </c>
    </row>
    <row r="118" spans="1:8">
      <c r="A118" s="3" t="s">
        <v>97</v>
      </c>
      <c r="B118" s="243" t="s">
        <v>112</v>
      </c>
      <c r="C118" s="243"/>
      <c r="D118" s="243"/>
      <c r="E118" s="243"/>
      <c r="F118" s="17">
        <f>F109</f>
        <v>168.39</v>
      </c>
    </row>
    <row r="119" spans="1:8">
      <c r="A119" s="3" t="s">
        <v>113</v>
      </c>
      <c r="B119" s="243" t="s">
        <v>55</v>
      </c>
      <c r="C119" s="243"/>
      <c r="D119" s="243"/>
      <c r="E119" s="243"/>
      <c r="F119" s="17"/>
    </row>
    <row r="120" spans="1:8">
      <c r="A120" s="244" t="s">
        <v>77</v>
      </c>
      <c r="B120" s="244"/>
      <c r="C120" s="244"/>
      <c r="D120" s="244"/>
      <c r="E120" s="244"/>
      <c r="F120" s="15">
        <f>SUM(F114:F119)</f>
        <v>660.45</v>
      </c>
    </row>
    <row r="122" spans="1:8">
      <c r="A122" s="245" t="s">
        <v>366</v>
      </c>
      <c r="B122" s="245"/>
      <c r="C122" s="245"/>
      <c r="D122" s="245"/>
      <c r="E122" s="245"/>
      <c r="F122" s="245"/>
      <c r="G122" s="48"/>
    </row>
    <row r="124" spans="1:8">
      <c r="A124" s="5">
        <v>5</v>
      </c>
      <c r="B124" s="244" t="s">
        <v>115</v>
      </c>
      <c r="C124" s="244"/>
      <c r="D124" s="244"/>
      <c r="E124" s="5" t="s">
        <v>32</v>
      </c>
      <c r="F124" s="15" t="s">
        <v>33</v>
      </c>
    </row>
    <row r="125" spans="1:8">
      <c r="A125" s="34" t="s">
        <v>5</v>
      </c>
      <c r="B125" s="246" t="s">
        <v>116</v>
      </c>
      <c r="C125" s="246"/>
      <c r="D125" s="246"/>
      <c r="E125" s="46">
        <v>0.03</v>
      </c>
      <c r="F125" s="35" t="e">
        <f>E125*($G$36+$F$48+$F$57+$F$120)</f>
        <v>#REF!</v>
      </c>
    </row>
    <row r="126" spans="1:8">
      <c r="A126" s="34" t="s">
        <v>7</v>
      </c>
      <c r="B126" s="240" t="s">
        <v>117</v>
      </c>
      <c r="C126" s="241"/>
      <c r="D126" s="241"/>
      <c r="E126" s="49">
        <f>E127+E128+E129</f>
        <v>0.14249999999999999</v>
      </c>
      <c r="F126" s="40" t="e">
        <f>SUM(F127:F129)</f>
        <v>#REF!</v>
      </c>
    </row>
    <row r="127" spans="1:8">
      <c r="A127" s="34" t="s">
        <v>118</v>
      </c>
      <c r="B127" s="234" t="s">
        <v>119</v>
      </c>
      <c r="C127" s="235"/>
      <c r="D127" s="236"/>
      <c r="E127" s="36">
        <v>7.5999999999999998E-2</v>
      </c>
      <c r="F127" s="35" t="e">
        <f>E127*(G36+F48+F57+F120+F125+F131)/(1-E126)</f>
        <v>#REF!</v>
      </c>
      <c r="H127" s="68"/>
    </row>
    <row r="128" spans="1:8">
      <c r="A128" s="34" t="s">
        <v>120</v>
      </c>
      <c r="B128" s="234" t="s">
        <v>121</v>
      </c>
      <c r="C128" s="235"/>
      <c r="D128" s="236"/>
      <c r="E128" s="36">
        <v>1.6500000000000001E-2</v>
      </c>
      <c r="F128" s="35" t="e">
        <f>E128*(G36+F48+F57+F120+F125+F131)/(1-E126)</f>
        <v>#REF!</v>
      </c>
      <c r="H128" s="68"/>
    </row>
    <row r="129" spans="1:9">
      <c r="A129" s="34" t="s">
        <v>122</v>
      </c>
      <c r="B129" s="237" t="s">
        <v>123</v>
      </c>
      <c r="C129" s="238"/>
      <c r="D129" s="239"/>
      <c r="E129" s="36">
        <v>0.05</v>
      </c>
      <c r="F129" s="35" t="e">
        <f>E129*(G36+F48+F57+F120+F125+F131)/(1-E126)</f>
        <v>#REF!</v>
      </c>
      <c r="H129" s="68"/>
    </row>
    <row r="130" spans="1:9">
      <c r="A130" s="34" t="s">
        <v>124</v>
      </c>
      <c r="B130" s="234" t="s">
        <v>125</v>
      </c>
      <c r="C130" s="235"/>
      <c r="D130" s="236"/>
      <c r="E130" s="51"/>
      <c r="F130" s="40"/>
    </row>
    <row r="131" spans="1:9">
      <c r="A131" s="34" t="s">
        <v>10</v>
      </c>
      <c r="B131" s="234" t="s">
        <v>126</v>
      </c>
      <c r="C131" s="235"/>
      <c r="D131" s="236"/>
      <c r="E131" s="46">
        <v>7.0000000000000007E-2</v>
      </c>
      <c r="F131" s="35" t="e">
        <f>E131*($G$36+$F$48+$F$57+$F$120+F125)</f>
        <v>#REF!</v>
      </c>
    </row>
    <row r="132" spans="1:9">
      <c r="A132" s="216" t="s">
        <v>77</v>
      </c>
      <c r="B132" s="217"/>
      <c r="C132" s="217"/>
      <c r="D132" s="217"/>
      <c r="E132" s="218"/>
      <c r="F132" s="40" t="e">
        <f>F125+F126+F131</f>
        <v>#REF!</v>
      </c>
      <c r="G132" s="52"/>
    </row>
    <row r="135" spans="1:9" ht="32.25" customHeight="1">
      <c r="A135" s="240" t="s">
        <v>367</v>
      </c>
      <c r="B135" s="241"/>
      <c r="C135" s="241"/>
      <c r="D135" s="241"/>
      <c r="E135" s="242"/>
      <c r="F135" s="35" t="s">
        <v>33</v>
      </c>
    </row>
    <row r="136" spans="1:9">
      <c r="A136" s="34" t="s">
        <v>5</v>
      </c>
      <c r="B136" s="215" t="s">
        <v>128</v>
      </c>
      <c r="C136" s="215"/>
      <c r="D136" s="215"/>
      <c r="E136" s="215"/>
      <c r="F136" s="35">
        <f>G36</f>
        <v>873.6</v>
      </c>
    </row>
    <row r="137" spans="1:9">
      <c r="A137" s="34" t="s">
        <v>7</v>
      </c>
      <c r="B137" s="215" t="s">
        <v>129</v>
      </c>
      <c r="C137" s="215"/>
      <c r="D137" s="215"/>
      <c r="E137" s="215"/>
      <c r="F137" s="35">
        <f>F48</f>
        <v>634.58000000000004</v>
      </c>
    </row>
    <row r="138" spans="1:9">
      <c r="A138" s="34" t="s">
        <v>10</v>
      </c>
      <c r="B138" s="215" t="s">
        <v>130</v>
      </c>
      <c r="C138" s="215"/>
      <c r="D138" s="215"/>
      <c r="E138" s="215"/>
      <c r="F138" s="35" t="e">
        <f>F57</f>
        <v>#REF!</v>
      </c>
    </row>
    <row r="139" spans="1:9">
      <c r="A139" s="34" t="s">
        <v>13</v>
      </c>
      <c r="B139" s="215" t="s">
        <v>131</v>
      </c>
      <c r="C139" s="215"/>
      <c r="D139" s="215"/>
      <c r="E139" s="215"/>
      <c r="F139" s="35">
        <f>F120</f>
        <v>660.45</v>
      </c>
      <c r="G139" s="52"/>
    </row>
    <row r="140" spans="1:9" ht="16.5" customHeight="1">
      <c r="A140" s="216" t="s">
        <v>81</v>
      </c>
      <c r="B140" s="217"/>
      <c r="C140" s="217"/>
      <c r="D140" s="217"/>
      <c r="E140" s="218"/>
      <c r="F140" s="40" t="e">
        <f>SUM(F136:F139)</f>
        <v>#REF!</v>
      </c>
      <c r="G140" s="52"/>
    </row>
    <row r="141" spans="1:9">
      <c r="A141" s="34" t="s">
        <v>38</v>
      </c>
      <c r="B141" s="215" t="s">
        <v>132</v>
      </c>
      <c r="C141" s="215"/>
      <c r="D141" s="215"/>
      <c r="E141" s="215"/>
      <c r="F141" s="35" t="e">
        <f>F132</f>
        <v>#REF!</v>
      </c>
    </row>
    <row r="142" spans="1:9">
      <c r="A142" s="219" t="s">
        <v>77</v>
      </c>
      <c r="B142" s="219"/>
      <c r="C142" s="219"/>
      <c r="D142" s="219"/>
      <c r="E142" s="219"/>
      <c r="F142" s="53" t="e">
        <f>SUM(F140:F141)</f>
        <v>#REF!</v>
      </c>
      <c r="G142" s="52" t="e">
        <f>(F140+F131+F125)/(1-E126)</f>
        <v>#REF!</v>
      </c>
      <c r="H142" s="52"/>
    </row>
    <row r="143" spans="1:9">
      <c r="D143" s="220" t="s">
        <v>133</v>
      </c>
      <c r="E143" s="220"/>
      <c r="F143" s="54" t="e">
        <f>F142/G36</f>
        <v>#REF!</v>
      </c>
    </row>
    <row r="144" spans="1:9" ht="17.25" customHeight="1">
      <c r="A144" s="69"/>
      <c r="B144" s="69"/>
      <c r="C144" s="69"/>
      <c r="D144" s="69"/>
      <c r="E144" s="69"/>
      <c r="F144" s="69"/>
      <c r="G144" s="69"/>
      <c r="H144" s="69"/>
      <c r="I144" s="70"/>
    </row>
    <row r="145" spans="1:6" ht="28.5" customHeight="1">
      <c r="A145" s="221" t="s">
        <v>134</v>
      </c>
      <c r="B145" s="221"/>
      <c r="C145" s="221"/>
      <c r="D145" s="221"/>
      <c r="E145" s="221"/>
      <c r="F145" s="221"/>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22" t="s">
        <v>137</v>
      </c>
      <c r="B148" s="223"/>
      <c r="C148" s="224"/>
      <c r="D148" s="225">
        <v>8.3299999999999999E-2</v>
      </c>
      <c r="E148" s="226"/>
      <c r="F148" s="227"/>
    </row>
    <row r="149" spans="1:6" ht="16.5" customHeight="1">
      <c r="A149" s="228" t="s">
        <v>138</v>
      </c>
      <c r="B149" s="229"/>
      <c r="C149" s="230"/>
      <c r="D149" s="231">
        <v>0.121</v>
      </c>
      <c r="E149" s="232"/>
      <c r="F149" s="233"/>
    </row>
    <row r="150" spans="1:6" ht="27.75" customHeight="1">
      <c r="A150" s="195" t="s">
        <v>139</v>
      </c>
      <c r="B150" s="196"/>
      <c r="C150" s="197"/>
      <c r="D150" s="198">
        <v>0.05</v>
      </c>
      <c r="E150" s="199"/>
      <c r="F150" s="200"/>
    </row>
    <row r="151" spans="1:6" ht="18.75" customHeight="1">
      <c r="A151" s="201" t="s">
        <v>81</v>
      </c>
      <c r="B151" s="202"/>
      <c r="C151" s="203"/>
      <c r="D151" s="204">
        <v>0.25430000000000003</v>
      </c>
      <c r="E151" s="205"/>
      <c r="F151" s="206"/>
    </row>
    <row r="152" spans="1:6" ht="29.25" customHeight="1">
      <c r="A152" s="207" t="s">
        <v>140</v>
      </c>
      <c r="B152" s="208"/>
      <c r="C152" s="209"/>
      <c r="D152" s="62">
        <v>7.39</v>
      </c>
      <c r="E152" s="63">
        <v>7.6</v>
      </c>
      <c r="F152" s="64">
        <v>7.8200000000000006E-2</v>
      </c>
    </row>
    <row r="153" spans="1:6" ht="25.5" customHeight="1">
      <c r="A153" s="210" t="s">
        <v>141</v>
      </c>
      <c r="B153" s="211"/>
      <c r="C153" s="212"/>
      <c r="D153" s="65">
        <v>32.82</v>
      </c>
      <c r="E153" s="65">
        <v>33.03</v>
      </c>
      <c r="F153" s="66">
        <v>0.33250000000000002</v>
      </c>
    </row>
    <row r="154" spans="1:6" ht="40.5" customHeight="1">
      <c r="A154" s="213" t="s">
        <v>142</v>
      </c>
      <c r="B154" s="213"/>
      <c r="C154" s="213"/>
      <c r="D154" s="213"/>
      <c r="E154" s="213"/>
      <c r="F154" s="21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9" t="s">
        <v>368</v>
      </c>
      <c r="B1" s="289"/>
      <c r="C1" s="289"/>
      <c r="D1" s="289"/>
      <c r="E1" s="289"/>
      <c r="F1" s="289"/>
      <c r="G1" s="289"/>
    </row>
    <row r="3" spans="1:7">
      <c r="B3" s="3" t="s">
        <v>1</v>
      </c>
      <c r="C3" s="290"/>
      <c r="D3" s="290"/>
      <c r="E3" s="290"/>
      <c r="F3" s="290"/>
      <c r="G3" s="290"/>
    </row>
    <row r="4" spans="1:7">
      <c r="B4" s="3" t="s">
        <v>2</v>
      </c>
      <c r="C4" s="290"/>
      <c r="D4" s="290"/>
      <c r="E4" s="290"/>
      <c r="F4" s="290"/>
      <c r="G4" s="290"/>
    </row>
    <row r="5" spans="1:7">
      <c r="B5" s="3" t="s">
        <v>3</v>
      </c>
      <c r="C5" s="290"/>
      <c r="D5" s="290"/>
      <c r="E5" s="290"/>
      <c r="F5" s="290"/>
      <c r="G5" s="290"/>
    </row>
    <row r="7" spans="1:7">
      <c r="A7" s="244" t="s">
        <v>4</v>
      </c>
      <c r="B7" s="244"/>
      <c r="C7" s="244"/>
      <c r="D7" s="244"/>
      <c r="E7" s="244"/>
      <c r="F7" s="244"/>
      <c r="G7" s="244"/>
    </row>
    <row r="8" spans="1:7">
      <c r="A8" s="4" t="s">
        <v>5</v>
      </c>
      <c r="B8" s="266" t="s">
        <v>6</v>
      </c>
      <c r="C8" s="267"/>
      <c r="D8" s="267"/>
      <c r="E8" s="267"/>
      <c r="F8" s="268"/>
      <c r="G8" s="4"/>
    </row>
    <row r="9" spans="1:7">
      <c r="A9" s="4" t="s">
        <v>7</v>
      </c>
      <c r="B9" s="266" t="s">
        <v>8</v>
      </c>
      <c r="C9" s="267"/>
      <c r="D9" s="267"/>
      <c r="E9" s="267"/>
      <c r="F9" s="268"/>
      <c r="G9" s="4" t="s">
        <v>9</v>
      </c>
    </row>
    <row r="10" spans="1:7">
      <c r="A10" s="4" t="s">
        <v>10</v>
      </c>
      <c r="B10" s="266" t="s">
        <v>11</v>
      </c>
      <c r="C10" s="267"/>
      <c r="D10" s="267"/>
      <c r="E10" s="267"/>
      <c r="F10" s="268"/>
      <c r="G10" s="6" t="s">
        <v>12</v>
      </c>
    </row>
    <row r="11" spans="1:7">
      <c r="A11" s="4" t="s">
        <v>13</v>
      </c>
      <c r="B11" s="266" t="s">
        <v>14</v>
      </c>
      <c r="C11" s="267"/>
      <c r="D11" s="267"/>
      <c r="E11" s="267"/>
      <c r="F11" s="268"/>
      <c r="G11" s="4">
        <v>12</v>
      </c>
    </row>
    <row r="12" spans="1:7">
      <c r="G12" s="7"/>
    </row>
    <row r="13" spans="1:7">
      <c r="A13" s="265" t="s">
        <v>15</v>
      </c>
      <c r="B13" s="265"/>
      <c r="C13" s="265"/>
      <c r="D13" s="265"/>
      <c r="E13" s="265"/>
      <c r="F13" s="265"/>
      <c r="G13" s="265"/>
    </row>
    <row r="14" spans="1:7" ht="15" customHeight="1">
      <c r="A14" s="260" t="s">
        <v>16</v>
      </c>
      <c r="B14" s="261"/>
      <c r="C14" s="262"/>
      <c r="D14" s="260" t="s">
        <v>17</v>
      </c>
      <c r="E14" s="262"/>
      <c r="F14" s="244" t="s">
        <v>18</v>
      </c>
      <c r="G14" s="244"/>
    </row>
    <row r="15" spans="1:7" ht="36" customHeight="1">
      <c r="A15" s="394" t="s">
        <v>369</v>
      </c>
      <c r="B15" s="395"/>
      <c r="C15" s="396"/>
      <c r="D15" s="397" t="s">
        <v>357</v>
      </c>
      <c r="E15" s="398"/>
      <c r="F15" s="399" t="s">
        <v>370</v>
      </c>
      <c r="G15" s="400"/>
    </row>
    <row r="17" spans="1:7">
      <c r="A17" s="245" t="s">
        <v>21</v>
      </c>
      <c r="B17" s="245"/>
      <c r="C17" s="245"/>
      <c r="D17" s="245"/>
      <c r="E17" s="245"/>
      <c r="F17" s="245"/>
      <c r="G17" s="245"/>
    </row>
    <row r="18" spans="1:7">
      <c r="B18" s="10"/>
      <c r="C18" s="10"/>
      <c r="D18" s="10"/>
      <c r="E18" s="10"/>
      <c r="F18" s="11"/>
      <c r="G18" s="10"/>
    </row>
    <row r="19" spans="1:7">
      <c r="A19" s="244" t="s">
        <v>22</v>
      </c>
      <c r="B19" s="244"/>
      <c r="C19" s="244"/>
      <c r="D19" s="244"/>
      <c r="E19" s="244"/>
      <c r="F19" s="244"/>
      <c r="G19" s="244"/>
    </row>
    <row r="20" spans="1:7">
      <c r="A20" s="4">
        <v>1</v>
      </c>
      <c r="B20" s="286" t="s">
        <v>23</v>
      </c>
      <c r="C20" s="287"/>
      <c r="D20" s="287"/>
      <c r="E20" s="288"/>
      <c r="F20" s="260" t="s">
        <v>371</v>
      </c>
      <c r="G20" s="262"/>
    </row>
    <row r="21" spans="1:7">
      <c r="A21" s="4">
        <v>2</v>
      </c>
      <c r="B21" s="266" t="s">
        <v>25</v>
      </c>
      <c r="C21" s="267"/>
      <c r="D21" s="267"/>
      <c r="E21" s="268"/>
      <c r="F21" s="274">
        <v>1035.75</v>
      </c>
      <c r="G21" s="275"/>
    </row>
    <row r="22" spans="1:7">
      <c r="A22" s="4">
        <v>3</v>
      </c>
      <c r="B22" s="266" t="s">
        <v>26</v>
      </c>
      <c r="C22" s="267"/>
      <c r="D22" s="267"/>
      <c r="E22" s="268"/>
      <c r="F22" s="276" t="s">
        <v>27</v>
      </c>
      <c r="G22" s="277"/>
    </row>
    <row r="23" spans="1:7">
      <c r="A23" s="4">
        <v>4</v>
      </c>
      <c r="B23" s="266" t="s">
        <v>28</v>
      </c>
      <c r="C23" s="267"/>
      <c r="D23" s="267"/>
      <c r="E23" s="268"/>
      <c r="F23" s="278" t="s">
        <v>29</v>
      </c>
      <c r="G23" s="279"/>
    </row>
    <row r="24" spans="1:7">
      <c r="A24" s="10"/>
      <c r="B24" s="12"/>
      <c r="C24" s="12"/>
      <c r="D24" s="12"/>
      <c r="E24" s="12"/>
      <c r="F24" s="11"/>
      <c r="G24" s="13"/>
    </row>
    <row r="25" spans="1:7">
      <c r="A25" s="10"/>
      <c r="B25" s="255" t="s">
        <v>30</v>
      </c>
      <c r="C25" s="255"/>
      <c r="D25" s="255"/>
      <c r="E25" s="255"/>
      <c r="F25" s="255"/>
      <c r="G25" s="255"/>
    </row>
    <row r="27" spans="1:7">
      <c r="B27" s="4">
        <v>1</v>
      </c>
      <c r="C27" s="244" t="s">
        <v>31</v>
      </c>
      <c r="D27" s="244"/>
      <c r="E27" s="244"/>
      <c r="F27" s="15" t="s">
        <v>32</v>
      </c>
      <c r="G27" s="16" t="s">
        <v>33</v>
      </c>
    </row>
    <row r="28" spans="1:7">
      <c r="B28" s="4" t="s">
        <v>5</v>
      </c>
      <c r="C28" s="243" t="s">
        <v>34</v>
      </c>
      <c r="D28" s="243"/>
      <c r="E28" s="243"/>
      <c r="F28" s="17">
        <v>100</v>
      </c>
      <c r="G28" s="18">
        <v>1035.75</v>
      </c>
    </row>
    <row r="29" spans="1:7">
      <c r="B29" s="4" t="s">
        <v>7</v>
      </c>
      <c r="C29" s="243" t="s">
        <v>35</v>
      </c>
      <c r="D29" s="243"/>
      <c r="E29" s="243"/>
      <c r="F29" s="19">
        <v>0.3</v>
      </c>
      <c r="G29" s="17">
        <f>F29*G28</f>
        <v>310.73</v>
      </c>
    </row>
    <row r="30" spans="1:7">
      <c r="B30" s="4" t="s">
        <v>10</v>
      </c>
      <c r="C30" s="243" t="s">
        <v>36</v>
      </c>
      <c r="D30" s="243"/>
      <c r="E30" s="243"/>
      <c r="F30" s="19"/>
      <c r="G30" s="17">
        <v>0</v>
      </c>
    </row>
    <row r="31" spans="1:7">
      <c r="B31" s="4" t="s">
        <v>13</v>
      </c>
      <c r="C31" s="243" t="s">
        <v>37</v>
      </c>
      <c r="D31" s="243"/>
      <c r="E31" s="243"/>
      <c r="F31" s="19"/>
      <c r="G31" s="17">
        <v>0</v>
      </c>
    </row>
    <row r="32" spans="1:7">
      <c r="B32" s="4" t="s">
        <v>38</v>
      </c>
      <c r="C32" s="243" t="s">
        <v>39</v>
      </c>
      <c r="D32" s="243"/>
      <c r="E32" s="243"/>
      <c r="F32" s="19"/>
      <c r="G32" s="17">
        <v>0</v>
      </c>
    </row>
    <row r="33" spans="1:7">
      <c r="B33" s="4" t="s">
        <v>40</v>
      </c>
      <c r="C33" s="243" t="s">
        <v>41</v>
      </c>
      <c r="D33" s="243"/>
      <c r="E33" s="243"/>
      <c r="F33" s="19"/>
      <c r="G33" s="17">
        <v>0</v>
      </c>
    </row>
    <row r="34" spans="1:7">
      <c r="B34" s="4" t="s">
        <v>42</v>
      </c>
      <c r="C34" s="243" t="s">
        <v>43</v>
      </c>
      <c r="D34" s="243"/>
      <c r="E34" s="243"/>
      <c r="F34" s="19"/>
      <c r="G34" s="17">
        <v>0</v>
      </c>
    </row>
    <row r="35" spans="1:7">
      <c r="B35" s="4" t="s">
        <v>44</v>
      </c>
      <c r="C35" s="243" t="s">
        <v>45</v>
      </c>
      <c r="D35" s="243"/>
      <c r="E35" s="243"/>
      <c r="F35" s="19"/>
      <c r="G35" s="17">
        <f>F35*G28</f>
        <v>0</v>
      </c>
    </row>
    <row r="36" spans="1:7">
      <c r="B36" s="260" t="s">
        <v>46</v>
      </c>
      <c r="C36" s="261"/>
      <c r="D36" s="261"/>
      <c r="E36" s="261"/>
      <c r="F36" s="262"/>
      <c r="G36" s="15">
        <f>SUM(G28:G35)</f>
        <v>1346.48</v>
      </c>
    </row>
    <row r="38" spans="1:7" ht="15.75" customHeight="1">
      <c r="A38" s="270" t="s">
        <v>47</v>
      </c>
      <c r="B38" s="270"/>
      <c r="C38" s="270"/>
      <c r="D38" s="270"/>
      <c r="E38" s="270"/>
      <c r="F38" s="270"/>
      <c r="G38" s="10"/>
    </row>
    <row r="40" spans="1:7" ht="15.75" customHeight="1">
      <c r="A40" s="4">
        <v>2</v>
      </c>
      <c r="B40" s="260" t="s">
        <v>48</v>
      </c>
      <c r="C40" s="261"/>
      <c r="D40" s="261"/>
      <c r="E40" s="262"/>
      <c r="F40" s="15" t="s">
        <v>33</v>
      </c>
    </row>
    <row r="41" spans="1:7" ht="15.75" customHeight="1">
      <c r="A41" s="4" t="s">
        <v>5</v>
      </c>
      <c r="B41" s="266" t="s">
        <v>49</v>
      </c>
      <c r="C41" s="267"/>
      <c r="D41" s="20">
        <v>12</v>
      </c>
      <c r="E41" s="21">
        <v>6</v>
      </c>
      <c r="F41" s="22">
        <f>E41*22-(G28*6%)</f>
        <v>69.86</v>
      </c>
    </row>
    <row r="42" spans="1:7">
      <c r="A42" s="4" t="s">
        <v>7</v>
      </c>
      <c r="B42" s="266" t="s">
        <v>50</v>
      </c>
      <c r="C42" s="267"/>
      <c r="D42" s="20"/>
      <c r="E42" s="21">
        <v>20</v>
      </c>
      <c r="F42" s="23">
        <f>E42*22</f>
        <v>440</v>
      </c>
      <c r="G42" s="24"/>
    </row>
    <row r="43" spans="1:7">
      <c r="A43" s="4" t="s">
        <v>10</v>
      </c>
      <c r="B43" s="266" t="s">
        <v>51</v>
      </c>
      <c r="C43" s="267"/>
      <c r="D43" s="267"/>
      <c r="E43" s="268"/>
      <c r="F43" s="25">
        <v>150</v>
      </c>
      <c r="G43" s="24"/>
    </row>
    <row r="44" spans="1:7">
      <c r="A44" s="4" t="s">
        <v>13</v>
      </c>
      <c r="B44" s="266" t="s">
        <v>52</v>
      </c>
      <c r="C44" s="267"/>
      <c r="D44" s="267"/>
      <c r="E44" s="268"/>
      <c r="F44" s="26">
        <v>0</v>
      </c>
      <c r="G44" s="24"/>
    </row>
    <row r="45" spans="1:7">
      <c r="A45" s="4" t="s">
        <v>38</v>
      </c>
      <c r="B45" s="266" t="s">
        <v>53</v>
      </c>
      <c r="C45" s="267"/>
      <c r="D45" s="267"/>
      <c r="E45" s="268"/>
      <c r="F45" s="23">
        <v>2.5</v>
      </c>
      <c r="G45" s="24"/>
    </row>
    <row r="46" spans="1:7">
      <c r="A46" s="4" t="s">
        <v>42</v>
      </c>
      <c r="B46" s="266" t="s">
        <v>54</v>
      </c>
      <c r="C46" s="267"/>
      <c r="D46" s="267"/>
      <c r="E46" s="268"/>
      <c r="F46" s="23">
        <v>4.5</v>
      </c>
      <c r="G46" s="24"/>
    </row>
    <row r="47" spans="1:7">
      <c r="A47" s="4" t="s">
        <v>44</v>
      </c>
      <c r="B47" s="271" t="s">
        <v>55</v>
      </c>
      <c r="C47" s="272"/>
      <c r="D47" s="272"/>
      <c r="E47" s="273"/>
      <c r="F47" s="25">
        <v>0</v>
      </c>
      <c r="G47" s="24"/>
    </row>
    <row r="48" spans="1:7">
      <c r="A48" s="244" t="s">
        <v>56</v>
      </c>
      <c r="B48" s="244"/>
      <c r="C48" s="244"/>
      <c r="D48" s="244"/>
      <c r="E48" s="244"/>
      <c r="F48" s="27">
        <f>SUM(F41:F47)</f>
        <v>666.86</v>
      </c>
      <c r="G48" s="24"/>
    </row>
    <row r="49" spans="1:7">
      <c r="G49" s="24"/>
    </row>
    <row r="50" spans="1:7" ht="15.75" customHeight="1">
      <c r="A50" s="270" t="s">
        <v>57</v>
      </c>
      <c r="B50" s="270"/>
      <c r="C50" s="270"/>
      <c r="D50" s="270"/>
      <c r="E50" s="270"/>
      <c r="F50" s="270"/>
      <c r="G50" s="24"/>
    </row>
    <row r="51" spans="1:7">
      <c r="G51" s="24"/>
    </row>
    <row r="52" spans="1:7">
      <c r="A52" s="4">
        <v>3</v>
      </c>
      <c r="B52" s="244" t="s">
        <v>58</v>
      </c>
      <c r="C52" s="244"/>
      <c r="D52" s="244"/>
      <c r="E52" s="244"/>
      <c r="F52" s="15" t="s">
        <v>33</v>
      </c>
      <c r="G52" s="7"/>
    </row>
    <row r="53" spans="1:7">
      <c r="A53" s="4" t="s">
        <v>5</v>
      </c>
      <c r="B53" s="243" t="s">
        <v>214</v>
      </c>
      <c r="C53" s="243"/>
      <c r="D53" s="243"/>
      <c r="E53" s="243"/>
      <c r="F53" s="22" t="e">
        <f>#REF!</f>
        <v>#REF!</v>
      </c>
      <c r="G53" s="10"/>
    </row>
    <row r="54" spans="1:7">
      <c r="A54" s="4" t="s">
        <v>7</v>
      </c>
      <c r="B54" s="266" t="s">
        <v>60</v>
      </c>
      <c r="C54" s="267"/>
      <c r="D54" s="267"/>
      <c r="E54" s="268"/>
      <c r="F54" s="17">
        <v>0</v>
      </c>
      <c r="G54" s="12"/>
    </row>
    <row r="55" spans="1:7">
      <c r="A55" s="4" t="s">
        <v>10</v>
      </c>
      <c r="B55" s="243" t="s">
        <v>61</v>
      </c>
      <c r="C55" s="243"/>
      <c r="D55" s="243"/>
      <c r="E55" s="243"/>
      <c r="F55" s="22">
        <v>23.4</v>
      </c>
      <c r="G55" s="12"/>
    </row>
    <row r="56" spans="1:7">
      <c r="A56" s="4" t="s">
        <v>13</v>
      </c>
      <c r="B56" s="243" t="s">
        <v>62</v>
      </c>
      <c r="C56" s="243"/>
      <c r="D56" s="243"/>
      <c r="E56" s="243"/>
      <c r="F56" s="17">
        <v>0</v>
      </c>
      <c r="G56" s="10"/>
    </row>
    <row r="57" spans="1:7">
      <c r="A57" s="244" t="s">
        <v>63</v>
      </c>
      <c r="B57" s="244"/>
      <c r="C57" s="244"/>
      <c r="D57" s="244"/>
      <c r="E57" s="244"/>
      <c r="F57" s="15" t="e">
        <f>SUM(F53:F56)</f>
        <v>#REF!</v>
      </c>
      <c r="G57" s="12"/>
    </row>
    <row r="58" spans="1:7">
      <c r="G58" s="10"/>
    </row>
    <row r="59" spans="1:7">
      <c r="A59" s="245" t="s">
        <v>64</v>
      </c>
      <c r="B59" s="245"/>
      <c r="C59" s="245"/>
      <c r="D59" s="245"/>
      <c r="E59" s="245"/>
      <c r="F59" s="245"/>
    </row>
    <row r="60" spans="1:7">
      <c r="A60" s="9"/>
      <c r="B60" s="9"/>
      <c r="C60" s="9"/>
      <c r="D60" s="9"/>
      <c r="E60" s="9"/>
      <c r="F60" s="9"/>
    </row>
    <row r="61" spans="1:7">
      <c r="A61" s="9"/>
      <c r="B61" s="245" t="s">
        <v>65</v>
      </c>
      <c r="C61" s="245"/>
      <c r="D61" s="245"/>
      <c r="E61" s="245"/>
      <c r="F61" s="245"/>
    </row>
    <row r="62" spans="1:7">
      <c r="B62" s="1" t="s">
        <v>66</v>
      </c>
    </row>
    <row r="63" spans="1:7">
      <c r="A63" s="5" t="s">
        <v>67</v>
      </c>
      <c r="B63" s="244" t="s">
        <v>68</v>
      </c>
      <c r="C63" s="244"/>
      <c r="D63" s="244"/>
      <c r="E63" s="5" t="s">
        <v>32</v>
      </c>
      <c r="F63" s="15" t="s">
        <v>33</v>
      </c>
    </row>
    <row r="64" spans="1:7">
      <c r="A64" s="4" t="s">
        <v>5</v>
      </c>
      <c r="B64" s="243" t="s">
        <v>69</v>
      </c>
      <c r="C64" s="243"/>
      <c r="D64" s="243"/>
      <c r="E64" s="28">
        <v>0.2</v>
      </c>
      <c r="F64" s="17">
        <f t="shared" ref="F64:F71" si="0">E64*$G$36</f>
        <v>269.3</v>
      </c>
      <c r="G64" s="214"/>
    </row>
    <row r="65" spans="1:9">
      <c r="A65" s="4" t="s">
        <v>7</v>
      </c>
      <c r="B65" s="243" t="s">
        <v>70</v>
      </c>
      <c r="C65" s="243"/>
      <c r="D65" s="243"/>
      <c r="E65" s="28">
        <v>1.4999999999999999E-2</v>
      </c>
      <c r="F65" s="17">
        <f t="shared" si="0"/>
        <v>20.2</v>
      </c>
      <c r="G65" s="214"/>
    </row>
    <row r="66" spans="1:9">
      <c r="A66" s="4" t="s">
        <v>10</v>
      </c>
      <c r="B66" s="243" t="s">
        <v>71</v>
      </c>
      <c r="C66" s="243"/>
      <c r="D66" s="243"/>
      <c r="E66" s="28">
        <v>0.01</v>
      </c>
      <c r="F66" s="17">
        <f t="shared" si="0"/>
        <v>13.46</v>
      </c>
      <c r="G66" s="214"/>
    </row>
    <row r="67" spans="1:9">
      <c r="A67" s="4" t="s">
        <v>13</v>
      </c>
      <c r="B67" s="243" t="s">
        <v>72</v>
      </c>
      <c r="C67" s="243"/>
      <c r="D67" s="243"/>
      <c r="E67" s="28">
        <v>2E-3</v>
      </c>
      <c r="F67" s="17">
        <f t="shared" si="0"/>
        <v>2.69</v>
      </c>
      <c r="G67" s="214"/>
    </row>
    <row r="68" spans="1:9">
      <c r="A68" s="4" t="s">
        <v>38</v>
      </c>
      <c r="B68" s="243" t="s">
        <v>73</v>
      </c>
      <c r="C68" s="243"/>
      <c r="D68" s="243"/>
      <c r="E68" s="28">
        <v>2.5000000000000001E-2</v>
      </c>
      <c r="F68" s="17">
        <f t="shared" si="0"/>
        <v>33.659999999999997</v>
      </c>
      <c r="G68" s="214"/>
    </row>
    <row r="69" spans="1:9">
      <c r="A69" s="4" t="s">
        <v>40</v>
      </c>
      <c r="B69" s="243" t="s">
        <v>74</v>
      </c>
      <c r="C69" s="243"/>
      <c r="D69" s="243"/>
      <c r="E69" s="28">
        <v>0.08</v>
      </c>
      <c r="F69" s="17">
        <f t="shared" si="0"/>
        <v>107.72</v>
      </c>
      <c r="G69" s="214"/>
    </row>
    <row r="70" spans="1:9" ht="13.5">
      <c r="A70" s="4" t="s">
        <v>42</v>
      </c>
      <c r="B70" s="393" t="s">
        <v>372</v>
      </c>
      <c r="C70" s="393"/>
      <c r="D70" s="393"/>
      <c r="E70" s="28">
        <v>0.03</v>
      </c>
      <c r="F70" s="17">
        <f t="shared" si="0"/>
        <v>40.39</v>
      </c>
      <c r="G70" s="214"/>
    </row>
    <row r="71" spans="1:9">
      <c r="A71" s="4" t="s">
        <v>44</v>
      </c>
      <c r="B71" s="243" t="s">
        <v>76</v>
      </c>
      <c r="C71" s="243"/>
      <c r="D71" s="243"/>
      <c r="E71" s="28">
        <v>6.0000000000000001E-3</v>
      </c>
      <c r="F71" s="17">
        <f t="shared" si="0"/>
        <v>8.08</v>
      </c>
      <c r="G71" s="214"/>
    </row>
    <row r="72" spans="1:9">
      <c r="A72" s="244" t="s">
        <v>77</v>
      </c>
      <c r="B72" s="244"/>
      <c r="C72" s="244"/>
      <c r="D72" s="244"/>
      <c r="E72" s="29">
        <f>SUM(E64:E71)</f>
        <v>0.36799999999999999</v>
      </c>
      <c r="F72" s="15">
        <f>SUM(F64:F71)</f>
        <v>495.5</v>
      </c>
    </row>
    <row r="73" spans="1:9">
      <c r="A73" s="14"/>
      <c r="B73" s="14"/>
      <c r="C73" s="14"/>
      <c r="D73" s="14"/>
      <c r="E73" s="30"/>
      <c r="F73" s="31"/>
    </row>
    <row r="74" spans="1:9">
      <c r="A74" s="255" t="s">
        <v>78</v>
      </c>
      <c r="B74" s="255"/>
      <c r="C74" s="255"/>
      <c r="D74" s="255"/>
      <c r="E74" s="255"/>
      <c r="F74" s="255"/>
    </row>
    <row r="75" spans="1:9">
      <c r="B75" s="10"/>
      <c r="C75" s="10"/>
      <c r="D75" s="10"/>
      <c r="E75" s="32"/>
    </row>
    <row r="76" spans="1:9">
      <c r="A76" s="5" t="s">
        <v>79</v>
      </c>
      <c r="B76" s="244" t="s">
        <v>373</v>
      </c>
      <c r="C76" s="244"/>
      <c r="D76" s="244"/>
      <c r="E76" s="5" t="s">
        <v>32</v>
      </c>
      <c r="F76" s="15" t="s">
        <v>33</v>
      </c>
    </row>
    <row r="77" spans="1:9">
      <c r="A77" s="4" t="s">
        <v>5</v>
      </c>
      <c r="B77" s="243" t="s">
        <v>80</v>
      </c>
      <c r="C77" s="243"/>
      <c r="D77" s="243"/>
      <c r="E77" s="28">
        <v>8.3299999999999999E-2</v>
      </c>
      <c r="F77" s="17">
        <f>E77*$G$36</f>
        <v>112.16</v>
      </c>
      <c r="G77" s="33"/>
    </row>
    <row r="78" spans="1:9">
      <c r="A78" s="244" t="s">
        <v>81</v>
      </c>
      <c r="B78" s="244"/>
      <c r="C78" s="244"/>
      <c r="D78" s="244"/>
      <c r="E78" s="29">
        <f>E77</f>
        <v>8.3299999999999999E-2</v>
      </c>
      <c r="F78" s="15">
        <f>SUM(F77:F77)</f>
        <v>112.16</v>
      </c>
    </row>
    <row r="79" spans="1:9">
      <c r="A79" s="34" t="s">
        <v>7</v>
      </c>
      <c r="B79" s="250" t="s">
        <v>374</v>
      </c>
      <c r="C79" s="250"/>
      <c r="D79" s="250"/>
      <c r="E79" s="28">
        <f>E72*E77</f>
        <v>3.0700000000000002E-2</v>
      </c>
      <c r="F79" s="35">
        <f>F78*E72</f>
        <v>41.27</v>
      </c>
      <c r="G79" s="33"/>
      <c r="H79" s="33"/>
      <c r="I79" s="33"/>
    </row>
    <row r="80" spans="1:9">
      <c r="A80" s="260" t="s">
        <v>77</v>
      </c>
      <c r="B80" s="261"/>
      <c r="C80" s="261"/>
      <c r="D80" s="261"/>
      <c r="E80" s="29">
        <f>SUM(E78:E79)</f>
        <v>0.114</v>
      </c>
      <c r="F80" s="15">
        <f>SUM(F78:F79)</f>
        <v>153.43</v>
      </c>
      <c r="G80" s="33"/>
    </row>
    <row r="81" spans="1:8">
      <c r="B81" s="10"/>
      <c r="C81" s="10"/>
      <c r="D81" s="10"/>
      <c r="E81" s="32"/>
    </row>
    <row r="82" spans="1:8">
      <c r="A82" s="5" t="s">
        <v>83</v>
      </c>
      <c r="B82" s="260" t="s">
        <v>375</v>
      </c>
      <c r="C82" s="261"/>
      <c r="D82" s="262"/>
      <c r="E82" s="5" t="s">
        <v>32</v>
      </c>
      <c r="F82" s="15" t="s">
        <v>33</v>
      </c>
    </row>
    <row r="83" spans="1:8">
      <c r="A83" s="4" t="s">
        <v>5</v>
      </c>
      <c r="B83" s="266" t="s">
        <v>376</v>
      </c>
      <c r="C83" s="267"/>
      <c r="D83" s="268"/>
      <c r="E83" s="28">
        <v>2.0000000000000001E-4</v>
      </c>
      <c r="F83" s="17">
        <f>E83*$G$36</f>
        <v>0.27</v>
      </c>
    </row>
    <row r="84" spans="1:8" ht="32.25" customHeight="1">
      <c r="A84" s="34" t="s">
        <v>7</v>
      </c>
      <c r="B84" s="250" t="s">
        <v>377</v>
      </c>
      <c r="C84" s="250"/>
      <c r="D84" s="250"/>
      <c r="E84" s="36">
        <f>E83*E72</f>
        <v>1E-4</v>
      </c>
      <c r="F84" s="35">
        <f>F83*E72</f>
        <v>0.1</v>
      </c>
    </row>
    <row r="85" spans="1:8">
      <c r="A85" s="286" t="s">
        <v>77</v>
      </c>
      <c r="B85" s="287"/>
      <c r="C85" s="287"/>
      <c r="D85" s="287"/>
      <c r="E85" s="29">
        <f>SUM(E83:E84)</f>
        <v>2.9999999999999997E-4</v>
      </c>
      <c r="F85" s="15">
        <f>SUM(F83:F84)</f>
        <v>0.37</v>
      </c>
    </row>
    <row r="87" spans="1:8">
      <c r="A87" s="255" t="s">
        <v>87</v>
      </c>
      <c r="B87" s="255"/>
      <c r="C87" s="255"/>
      <c r="D87" s="255"/>
      <c r="E87" s="255"/>
      <c r="F87" s="255"/>
    </row>
    <row r="88" spans="1:8">
      <c r="G88" s="37"/>
    </row>
    <row r="89" spans="1:8">
      <c r="A89" s="5" t="s">
        <v>88</v>
      </c>
      <c r="B89" s="244" t="s">
        <v>89</v>
      </c>
      <c r="C89" s="244"/>
      <c r="D89" s="244"/>
      <c r="E89" s="5" t="s">
        <v>32</v>
      </c>
      <c r="F89" s="15" t="s">
        <v>33</v>
      </c>
    </row>
    <row r="90" spans="1:8">
      <c r="A90" s="34" t="s">
        <v>5</v>
      </c>
      <c r="B90" s="215" t="s">
        <v>90</v>
      </c>
      <c r="C90" s="215"/>
      <c r="D90" s="215"/>
      <c r="E90" s="36">
        <v>4.1999999999999997E-3</v>
      </c>
      <c r="F90" s="35">
        <f>E90*$G$36</f>
        <v>5.66</v>
      </c>
      <c r="G90" s="33"/>
      <c r="H90" s="33"/>
    </row>
    <row r="91" spans="1:8">
      <c r="A91" s="34" t="s">
        <v>7</v>
      </c>
      <c r="B91" s="250" t="s">
        <v>91</v>
      </c>
      <c r="C91" s="250"/>
      <c r="D91" s="250"/>
      <c r="E91" s="36">
        <v>2.9999999999999997E-4</v>
      </c>
      <c r="F91" s="35">
        <f>F90*E69</f>
        <v>0.45</v>
      </c>
      <c r="G91" s="10"/>
    </row>
    <row r="92" spans="1:8" ht="12.75" customHeight="1">
      <c r="A92" s="34" t="s">
        <v>10</v>
      </c>
      <c r="B92" s="263" t="s">
        <v>92</v>
      </c>
      <c r="C92" s="263"/>
      <c r="D92" s="263"/>
      <c r="E92" s="36">
        <v>4.3499999999999997E-2</v>
      </c>
      <c r="F92" s="35">
        <f>E92*$G$36</f>
        <v>58.57</v>
      </c>
      <c r="G92" s="10"/>
    </row>
    <row r="93" spans="1:8">
      <c r="A93" s="34" t="s">
        <v>13</v>
      </c>
      <c r="B93" s="250" t="s">
        <v>93</v>
      </c>
      <c r="C93" s="250"/>
      <c r="D93" s="250"/>
      <c r="E93" s="36">
        <v>1.9400000000000001E-2</v>
      </c>
      <c r="F93" s="35">
        <f>E93*$G$36</f>
        <v>26.12</v>
      </c>
      <c r="G93" s="7"/>
    </row>
    <row r="94" spans="1:8">
      <c r="A94" s="34" t="s">
        <v>40</v>
      </c>
      <c r="B94" s="250" t="s">
        <v>94</v>
      </c>
      <c r="C94" s="250"/>
      <c r="D94" s="250"/>
      <c r="E94" s="36">
        <f>E93*E72</f>
        <v>7.1000000000000004E-3</v>
      </c>
      <c r="F94" s="35">
        <f>E94*$G$36</f>
        <v>9.56</v>
      </c>
      <c r="G94" s="7"/>
    </row>
    <row r="95" spans="1:8" ht="12.75" customHeight="1">
      <c r="A95" s="34" t="s">
        <v>42</v>
      </c>
      <c r="B95" s="252" t="s">
        <v>95</v>
      </c>
      <c r="C95" s="253"/>
      <c r="D95" s="254"/>
      <c r="E95" s="38">
        <v>6.4999999999999997E-3</v>
      </c>
      <c r="F95" s="35">
        <f>E95*$G$36</f>
        <v>8.75</v>
      </c>
      <c r="G95" s="7"/>
    </row>
    <row r="96" spans="1:8">
      <c r="A96" s="216" t="s">
        <v>77</v>
      </c>
      <c r="B96" s="217"/>
      <c r="C96" s="217"/>
      <c r="D96" s="218"/>
      <c r="E96" s="39">
        <f>SUM(E90:E95)</f>
        <v>8.1000000000000003E-2</v>
      </c>
      <c r="F96" s="40">
        <f>SUM(F90:F95)</f>
        <v>109.11</v>
      </c>
      <c r="G96" s="10"/>
    </row>
    <row r="98" spans="1:7">
      <c r="A98" s="255" t="s">
        <v>96</v>
      </c>
      <c r="B98" s="255"/>
      <c r="C98" s="255"/>
      <c r="D98" s="255"/>
      <c r="E98" s="255"/>
      <c r="F98" s="255"/>
    </row>
    <row r="100" spans="1:7" ht="30.75" customHeight="1">
      <c r="A100" s="41" t="s">
        <v>97</v>
      </c>
      <c r="B100" s="256" t="s">
        <v>98</v>
      </c>
      <c r="C100" s="257"/>
      <c r="D100" s="258"/>
      <c r="E100" s="41" t="s">
        <v>32</v>
      </c>
      <c r="F100" s="40" t="s">
        <v>33</v>
      </c>
    </row>
    <row r="101" spans="1:7" ht="13.5">
      <c r="A101" s="34" t="s">
        <v>5</v>
      </c>
      <c r="B101" s="392" t="s">
        <v>99</v>
      </c>
      <c r="C101" s="392"/>
      <c r="D101" s="392"/>
      <c r="E101" s="42">
        <v>0.121</v>
      </c>
      <c r="F101" s="35">
        <f t="shared" ref="F101:F106" si="1">E101*$G$36</f>
        <v>162.91999999999999</v>
      </c>
      <c r="G101" s="43"/>
    </row>
    <row r="102" spans="1:7">
      <c r="A102" s="34" t="s">
        <v>7</v>
      </c>
      <c r="B102" s="250" t="s">
        <v>100</v>
      </c>
      <c r="C102" s="250"/>
      <c r="D102" s="250"/>
      <c r="E102" s="38">
        <v>1.66E-2</v>
      </c>
      <c r="F102" s="35">
        <f t="shared" si="1"/>
        <v>22.35</v>
      </c>
    </row>
    <row r="103" spans="1:7">
      <c r="A103" s="34" t="s">
        <v>10</v>
      </c>
      <c r="B103" s="234" t="s">
        <v>101</v>
      </c>
      <c r="C103" s="235"/>
      <c r="D103" s="236"/>
      <c r="E103" s="36">
        <v>2.0000000000000001E-4</v>
      </c>
      <c r="F103" s="35">
        <f t="shared" si="1"/>
        <v>0.27</v>
      </c>
    </row>
    <row r="104" spans="1:7">
      <c r="A104" s="34" t="s">
        <v>13</v>
      </c>
      <c r="B104" s="234" t="s">
        <v>102</v>
      </c>
      <c r="C104" s="235"/>
      <c r="D104" s="236"/>
      <c r="E104" s="38">
        <v>2.8E-3</v>
      </c>
      <c r="F104" s="35">
        <f t="shared" si="1"/>
        <v>3.77</v>
      </c>
      <c r="G104" s="32"/>
    </row>
    <row r="105" spans="1:7">
      <c r="A105" s="34" t="s">
        <v>38</v>
      </c>
      <c r="B105" s="250" t="s">
        <v>103</v>
      </c>
      <c r="C105" s="250"/>
      <c r="D105" s="250"/>
      <c r="E105" s="38">
        <v>2.9999999999999997E-4</v>
      </c>
      <c r="F105" s="35">
        <f t="shared" si="1"/>
        <v>0.4</v>
      </c>
      <c r="G105" s="32"/>
    </row>
    <row r="106" spans="1:7">
      <c r="A106" s="34" t="s">
        <v>40</v>
      </c>
      <c r="B106" s="234" t="s">
        <v>104</v>
      </c>
      <c r="C106" s="235"/>
      <c r="D106" s="236"/>
      <c r="E106" s="44">
        <v>0</v>
      </c>
      <c r="F106" s="35">
        <f t="shared" si="1"/>
        <v>0</v>
      </c>
    </row>
    <row r="107" spans="1:7">
      <c r="A107" s="216" t="s">
        <v>81</v>
      </c>
      <c r="B107" s="217"/>
      <c r="C107" s="217"/>
      <c r="D107" s="218"/>
      <c r="E107" s="45">
        <f>SUM(E101:E106)</f>
        <v>0.1409</v>
      </c>
      <c r="F107" s="40">
        <f>SUM(F101:F106)</f>
        <v>189.71</v>
      </c>
    </row>
    <row r="108" spans="1:7">
      <c r="A108" s="34" t="s">
        <v>42</v>
      </c>
      <c r="B108" s="250" t="s">
        <v>364</v>
      </c>
      <c r="C108" s="250"/>
      <c r="D108" s="250"/>
      <c r="E108" s="46">
        <f>E107*E72</f>
        <v>5.1900000000000002E-2</v>
      </c>
      <c r="F108" s="35">
        <f>F107*E72</f>
        <v>69.81</v>
      </c>
    </row>
    <row r="109" spans="1:7">
      <c r="A109" s="216" t="s">
        <v>77</v>
      </c>
      <c r="B109" s="217"/>
      <c r="C109" s="217"/>
      <c r="D109" s="217"/>
      <c r="E109" s="39">
        <f>E107+E108</f>
        <v>0.1928</v>
      </c>
      <c r="F109" s="40">
        <f>SUM(F107:F108)</f>
        <v>259.52</v>
      </c>
    </row>
    <row r="111" spans="1:7">
      <c r="A111" s="245" t="s">
        <v>106</v>
      </c>
      <c r="B111" s="245"/>
      <c r="C111" s="245"/>
      <c r="D111" s="245"/>
      <c r="E111" s="245"/>
      <c r="F111" s="245"/>
    </row>
    <row r="112" spans="1:7">
      <c r="A112" s="47"/>
    </row>
    <row r="113" spans="1:8">
      <c r="A113" s="5">
        <v>4</v>
      </c>
      <c r="B113" s="244" t="s">
        <v>107</v>
      </c>
      <c r="C113" s="244"/>
      <c r="D113" s="244"/>
      <c r="E113" s="244"/>
      <c r="F113" s="17" t="s">
        <v>33</v>
      </c>
    </row>
    <row r="114" spans="1:8">
      <c r="A114" s="3" t="s">
        <v>67</v>
      </c>
      <c r="B114" s="243" t="s">
        <v>108</v>
      </c>
      <c r="C114" s="243"/>
      <c r="D114" s="243"/>
      <c r="E114" s="243"/>
      <c r="F114" s="17">
        <f>F72</f>
        <v>495.5</v>
      </c>
    </row>
    <row r="115" spans="1:8">
      <c r="A115" s="3" t="s">
        <v>79</v>
      </c>
      <c r="B115" s="251" t="s">
        <v>109</v>
      </c>
      <c r="C115" s="251"/>
      <c r="D115" s="251"/>
      <c r="E115" s="251"/>
      <c r="F115" s="17">
        <f>F80</f>
        <v>153.43</v>
      </c>
    </row>
    <row r="116" spans="1:8">
      <c r="A116" s="3" t="s">
        <v>83</v>
      </c>
      <c r="B116" s="243" t="s">
        <v>85</v>
      </c>
      <c r="C116" s="243"/>
      <c r="D116" s="243"/>
      <c r="E116" s="243"/>
      <c r="F116" s="17">
        <f>F85</f>
        <v>0.37</v>
      </c>
    </row>
    <row r="117" spans="1:8">
      <c r="A117" s="3" t="s">
        <v>88</v>
      </c>
      <c r="B117" s="243" t="s">
        <v>111</v>
      </c>
      <c r="C117" s="243"/>
      <c r="D117" s="243"/>
      <c r="E117" s="243"/>
      <c r="F117" s="17">
        <f>F96</f>
        <v>109.11</v>
      </c>
    </row>
    <row r="118" spans="1:8">
      <c r="A118" s="3" t="s">
        <v>97</v>
      </c>
      <c r="B118" s="243" t="s">
        <v>112</v>
      </c>
      <c r="C118" s="243"/>
      <c r="D118" s="243"/>
      <c r="E118" s="243"/>
      <c r="F118" s="17">
        <f>F109</f>
        <v>259.52</v>
      </c>
    </row>
    <row r="119" spans="1:8">
      <c r="A119" s="3" t="s">
        <v>113</v>
      </c>
      <c r="B119" s="243" t="s">
        <v>55</v>
      </c>
      <c r="C119" s="243"/>
      <c r="D119" s="243"/>
      <c r="E119" s="243"/>
      <c r="F119" s="17"/>
    </row>
    <row r="120" spans="1:8">
      <c r="A120" s="244" t="s">
        <v>77</v>
      </c>
      <c r="B120" s="244"/>
      <c r="C120" s="244"/>
      <c r="D120" s="244"/>
      <c r="E120" s="244"/>
      <c r="F120" s="15">
        <f>SUM(F114:F119)</f>
        <v>1017.93</v>
      </c>
    </row>
    <row r="122" spans="1:8">
      <c r="A122" s="245" t="s">
        <v>114</v>
      </c>
      <c r="B122" s="245"/>
      <c r="C122" s="245"/>
      <c r="D122" s="245"/>
      <c r="E122" s="245"/>
      <c r="F122" s="245"/>
      <c r="G122" s="48"/>
    </row>
    <row r="124" spans="1:8">
      <c r="A124" s="5">
        <v>5</v>
      </c>
      <c r="B124" s="244" t="s">
        <v>115</v>
      </c>
      <c r="C124" s="244"/>
      <c r="D124" s="244"/>
      <c r="E124" s="5" t="s">
        <v>32</v>
      </c>
      <c r="F124" s="15" t="s">
        <v>33</v>
      </c>
    </row>
    <row r="125" spans="1:8">
      <c r="A125" s="34" t="s">
        <v>5</v>
      </c>
      <c r="B125" s="246" t="s">
        <v>116</v>
      </c>
      <c r="C125" s="246"/>
      <c r="D125" s="246"/>
      <c r="E125" s="46">
        <v>0.03</v>
      </c>
      <c r="F125" s="35" t="e">
        <f>E125*($G$36+$F$48+$F$57+$F$120)</f>
        <v>#REF!</v>
      </c>
    </row>
    <row r="126" spans="1:8">
      <c r="A126" s="34" t="s">
        <v>7</v>
      </c>
      <c r="B126" s="240" t="s">
        <v>117</v>
      </c>
      <c r="C126" s="241"/>
      <c r="D126" s="241"/>
      <c r="E126" s="49">
        <f>E127+E128+E129</f>
        <v>0.14249999999999999</v>
      </c>
      <c r="F126" s="40" t="e">
        <f>SUM(F127:F129)</f>
        <v>#REF!</v>
      </c>
      <c r="G126" s="50"/>
      <c r="H126" s="50"/>
    </row>
    <row r="127" spans="1:8">
      <c r="A127" s="34" t="s">
        <v>118</v>
      </c>
      <c r="B127" s="234" t="s">
        <v>119</v>
      </c>
      <c r="C127" s="235"/>
      <c r="D127" s="236"/>
      <c r="E127" s="36">
        <v>7.5999999999999998E-2</v>
      </c>
      <c r="F127" s="35" t="e">
        <f>E127*(G36+F48+F57+F120+F125+F131)/(1-E126)</f>
        <v>#REF!</v>
      </c>
      <c r="G127" s="50"/>
    </row>
    <row r="128" spans="1:8">
      <c r="A128" s="34" t="s">
        <v>120</v>
      </c>
      <c r="B128" s="234" t="s">
        <v>121</v>
      </c>
      <c r="C128" s="235"/>
      <c r="D128" s="236"/>
      <c r="E128" s="36">
        <v>1.6500000000000001E-2</v>
      </c>
      <c r="F128" s="35" t="e">
        <f>E128*(G36+F48+F57+F120+F125+F131)/(1-E126)</f>
        <v>#REF!</v>
      </c>
      <c r="G128" s="50"/>
    </row>
    <row r="129" spans="1:8">
      <c r="A129" s="34" t="s">
        <v>122</v>
      </c>
      <c r="B129" s="237" t="s">
        <v>123</v>
      </c>
      <c r="C129" s="238"/>
      <c r="D129" s="239"/>
      <c r="E129" s="36">
        <v>0.05</v>
      </c>
      <c r="F129" s="35" t="e">
        <f>E129*(G36+F48+F57+F120+F125+F131)/(1-E126)</f>
        <v>#REF!</v>
      </c>
      <c r="G129" s="50"/>
    </row>
    <row r="130" spans="1:8">
      <c r="A130" s="34" t="s">
        <v>124</v>
      </c>
      <c r="B130" s="234" t="s">
        <v>125</v>
      </c>
      <c r="C130" s="235"/>
      <c r="D130" s="236"/>
      <c r="E130" s="51"/>
      <c r="F130" s="40"/>
    </row>
    <row r="131" spans="1:8">
      <c r="A131" s="34" t="s">
        <v>10</v>
      </c>
      <c r="B131" s="234" t="s">
        <v>126</v>
      </c>
      <c r="C131" s="235"/>
      <c r="D131" s="236"/>
      <c r="E131" s="46">
        <v>7.0000000000000007E-2</v>
      </c>
      <c r="F131" s="35" t="e">
        <f>E131*($G$36+$F$48+$F$57+$F$120+F125)</f>
        <v>#REF!</v>
      </c>
    </row>
    <row r="132" spans="1:8">
      <c r="A132" s="216" t="s">
        <v>77</v>
      </c>
      <c r="B132" s="217"/>
      <c r="C132" s="217"/>
      <c r="D132" s="217"/>
      <c r="E132" s="218"/>
      <c r="F132" s="40" t="e">
        <f>F125+F126+F131</f>
        <v>#REF!</v>
      </c>
      <c r="G132" s="52"/>
    </row>
    <row r="135" spans="1:8" ht="32.25" customHeight="1">
      <c r="A135" s="240" t="s">
        <v>367</v>
      </c>
      <c r="B135" s="241"/>
      <c r="C135" s="241"/>
      <c r="D135" s="241"/>
      <c r="E135" s="242"/>
      <c r="F135" s="35" t="s">
        <v>33</v>
      </c>
      <c r="G135" s="52"/>
    </row>
    <row r="136" spans="1:8">
      <c r="A136" s="34" t="s">
        <v>5</v>
      </c>
      <c r="B136" s="215" t="s">
        <v>128</v>
      </c>
      <c r="C136" s="215"/>
      <c r="D136" s="215"/>
      <c r="E136" s="215"/>
      <c r="F136" s="35">
        <f>G36</f>
        <v>1346.48</v>
      </c>
    </row>
    <row r="137" spans="1:8">
      <c r="A137" s="34" t="s">
        <v>7</v>
      </c>
      <c r="B137" s="215" t="s">
        <v>129</v>
      </c>
      <c r="C137" s="215"/>
      <c r="D137" s="215"/>
      <c r="E137" s="215"/>
      <c r="F137" s="35">
        <f>F48</f>
        <v>666.86</v>
      </c>
    </row>
    <row r="138" spans="1:8">
      <c r="A138" s="34" t="s">
        <v>10</v>
      </c>
      <c r="B138" s="215" t="s">
        <v>130</v>
      </c>
      <c r="C138" s="215"/>
      <c r="D138" s="215"/>
      <c r="E138" s="215"/>
      <c r="F138" s="35" t="e">
        <f>F57</f>
        <v>#REF!</v>
      </c>
    </row>
    <row r="139" spans="1:8">
      <c r="A139" s="34" t="s">
        <v>13</v>
      </c>
      <c r="B139" s="215" t="s">
        <v>131</v>
      </c>
      <c r="C139" s="215"/>
      <c r="D139" s="215"/>
      <c r="E139" s="215"/>
      <c r="F139" s="35">
        <f>F120</f>
        <v>1017.93</v>
      </c>
      <c r="G139" s="52"/>
    </row>
    <row r="140" spans="1:8" ht="16.5" customHeight="1">
      <c r="A140" s="216" t="s">
        <v>81</v>
      </c>
      <c r="B140" s="217"/>
      <c r="C140" s="217"/>
      <c r="D140" s="217"/>
      <c r="E140" s="218"/>
      <c r="F140" s="40" t="e">
        <f>SUM(F136:F139)</f>
        <v>#REF!</v>
      </c>
      <c r="G140" s="52"/>
    </row>
    <row r="141" spans="1:8">
      <c r="A141" s="34" t="s">
        <v>38</v>
      </c>
      <c r="B141" s="215" t="s">
        <v>132</v>
      </c>
      <c r="C141" s="215"/>
      <c r="D141" s="215"/>
      <c r="E141" s="215"/>
      <c r="F141" s="35" t="e">
        <f>F132</f>
        <v>#REF!</v>
      </c>
      <c r="H141" s="52"/>
    </row>
    <row r="142" spans="1:8">
      <c r="A142" s="219" t="s">
        <v>77</v>
      </c>
      <c r="B142" s="219"/>
      <c r="C142" s="219"/>
      <c r="D142" s="219"/>
      <c r="E142" s="219"/>
      <c r="F142" s="53" t="e">
        <f>SUM(F140:F141)</f>
        <v>#REF!</v>
      </c>
      <c r="G142" s="52" t="e">
        <f>(F140+F131+F125)/(1-E126)</f>
        <v>#REF!</v>
      </c>
      <c r="H142" s="52"/>
    </row>
    <row r="143" spans="1:8">
      <c r="D143" s="220" t="s">
        <v>133</v>
      </c>
      <c r="E143" s="220"/>
      <c r="F143" s="54" t="e">
        <f>F142/G36</f>
        <v>#REF!</v>
      </c>
    </row>
    <row r="145" spans="1:8" ht="25.5" customHeight="1">
      <c r="A145" s="391" t="s">
        <v>134</v>
      </c>
      <c r="B145" s="391"/>
      <c r="C145" s="391"/>
      <c r="D145" s="391"/>
      <c r="E145" s="391"/>
      <c r="F145" s="391"/>
    </row>
    <row r="146" spans="1:8">
      <c r="A146" s="55"/>
      <c r="B146" s="55"/>
      <c r="C146" s="55"/>
      <c r="D146" s="55"/>
      <c r="E146" s="55"/>
      <c r="F146" s="55"/>
    </row>
    <row r="147" spans="1:8">
      <c r="A147" s="56" t="s">
        <v>135</v>
      </c>
      <c r="B147" s="57"/>
      <c r="C147" s="58"/>
      <c r="D147" s="59" t="s">
        <v>136</v>
      </c>
      <c r="E147" s="57"/>
      <c r="F147" s="60"/>
      <c r="G147" s="61"/>
      <c r="H147" s="61"/>
    </row>
    <row r="148" spans="1:8">
      <c r="A148" s="222" t="s">
        <v>137</v>
      </c>
      <c r="B148" s="223"/>
      <c r="C148" s="224"/>
      <c r="D148" s="225">
        <v>8.3299999999999999E-2</v>
      </c>
      <c r="E148" s="226"/>
      <c r="F148" s="227"/>
    </row>
    <row r="149" spans="1:8">
      <c r="A149" s="228" t="s">
        <v>138</v>
      </c>
      <c r="B149" s="229"/>
      <c r="C149" s="230"/>
      <c r="D149" s="231">
        <v>0.121</v>
      </c>
      <c r="E149" s="232"/>
      <c r="F149" s="233"/>
    </row>
    <row r="150" spans="1:8" ht="29.25" customHeight="1">
      <c r="A150" s="195" t="s">
        <v>139</v>
      </c>
      <c r="B150" s="196"/>
      <c r="C150" s="197"/>
      <c r="D150" s="198">
        <v>0.05</v>
      </c>
      <c r="E150" s="199"/>
      <c r="F150" s="200"/>
    </row>
    <row r="151" spans="1:8">
      <c r="A151" s="201" t="s">
        <v>81</v>
      </c>
      <c r="B151" s="202"/>
      <c r="C151" s="203"/>
      <c r="D151" s="204">
        <v>0.25430000000000003</v>
      </c>
      <c r="E151" s="205"/>
      <c r="F151" s="206"/>
    </row>
    <row r="152" spans="1:8" ht="28.5" customHeight="1">
      <c r="A152" s="207" t="s">
        <v>140</v>
      </c>
      <c r="B152" s="208"/>
      <c r="C152" s="209"/>
      <c r="D152" s="62">
        <v>7.39</v>
      </c>
      <c r="E152" s="63">
        <v>7.6</v>
      </c>
      <c r="F152" s="64">
        <v>7.8200000000000006E-2</v>
      </c>
    </row>
    <row r="153" spans="1:8">
      <c r="A153" s="210" t="s">
        <v>141</v>
      </c>
      <c r="B153" s="211"/>
      <c r="C153" s="212"/>
      <c r="D153" s="65">
        <v>32.82</v>
      </c>
      <c r="E153" s="65">
        <v>33.03</v>
      </c>
      <c r="F153" s="66">
        <v>0.33250000000000002</v>
      </c>
    </row>
    <row r="154" spans="1:8" ht="32.25" customHeight="1">
      <c r="A154" s="213" t="s">
        <v>142</v>
      </c>
      <c r="B154" s="213"/>
      <c r="C154" s="213"/>
      <c r="D154" s="213"/>
      <c r="E154" s="213"/>
      <c r="F154" s="213"/>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45.63</v>
      </c>
      <c r="F2" s="75">
        <f>E2*C2</f>
        <v>182.52</v>
      </c>
    </row>
    <row r="3" spans="1:6" ht="60">
      <c r="A3" s="72">
        <v>2</v>
      </c>
      <c r="B3" s="73" t="s">
        <v>244</v>
      </c>
      <c r="C3" s="74">
        <v>4</v>
      </c>
      <c r="D3" s="74" t="s">
        <v>243</v>
      </c>
      <c r="E3" s="193">
        <v>23.92</v>
      </c>
      <c r="F3" s="75">
        <f>E3*C3</f>
        <v>95.68</v>
      </c>
    </row>
    <row r="4" spans="1:6" ht="45">
      <c r="A4" s="72">
        <v>3</v>
      </c>
      <c r="B4" s="73" t="s">
        <v>245</v>
      </c>
      <c r="C4" s="74">
        <v>2</v>
      </c>
      <c r="D4" s="74" t="s">
        <v>246</v>
      </c>
      <c r="E4" s="193">
        <v>40.840000000000003</v>
      </c>
      <c r="F4" s="75">
        <f>E4*C4</f>
        <v>81.680000000000007</v>
      </c>
    </row>
    <row r="5" spans="1:6">
      <c r="A5" s="384" t="s">
        <v>247</v>
      </c>
      <c r="B5" s="384"/>
      <c r="C5" s="384"/>
      <c r="D5" s="384"/>
      <c r="E5" s="384"/>
      <c r="F5" s="75">
        <f>SUM(F2:F4)</f>
        <v>359.88</v>
      </c>
    </row>
    <row r="6" spans="1:6">
      <c r="A6" s="384" t="s">
        <v>248</v>
      </c>
      <c r="B6" s="384"/>
      <c r="C6" s="384"/>
      <c r="D6" s="384"/>
      <c r="E6" s="384"/>
      <c r="F6" s="75">
        <f>TRUNC(F5/12,2)</f>
        <v>29.99</v>
      </c>
    </row>
  </sheetData>
  <sheetProtection algorithmName="SHA-512" hashValue="j3jP5vP80qL8f/ZLfS9wISPrM8Wpigpqf+PCjZXI+QwXcYMFnN6u5E0l/1Xc65v+0B/CLc+1POrDc/JM6AMR3w==" saltValue="69anQy/HfxyqZrcjmN7o3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384" t="s">
        <v>247</v>
      </c>
      <c r="B5" s="384"/>
      <c r="C5" s="384"/>
      <c r="D5" s="384"/>
      <c r="E5" s="384"/>
      <c r="F5" s="75">
        <f>SUM(F2:F4)</f>
        <v>167.62</v>
      </c>
    </row>
    <row r="6" spans="1:6">
      <c r="A6" s="384" t="s">
        <v>248</v>
      </c>
      <c r="B6" s="384"/>
      <c r="C6" s="384"/>
      <c r="D6" s="384"/>
      <c r="E6" s="384"/>
      <c r="F6" s="75">
        <f>TRUNC(F5/12,2)</f>
        <v>13.96</v>
      </c>
    </row>
  </sheetData>
  <sheetProtection algorithmName="SHA-512" hashValue="Dx3Jo/ggC96TOCxt3NEhEqPUoAW0JDqTAurXZki0tuUBLkOJRswHkVLMlm9yWT4ZQCGvecQ509l7jpQewlG8bw==" saltValue="WnPT4VRV39tOGX20My+jo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130"/>
  <sheetViews>
    <sheetView showGridLines="0" tabSelected="1" view="pageBreakPreview" topLeftCell="C43" zoomScale="110" zoomScaleNormal="160" zoomScaleSheetLayoutView="110" workbookViewId="0">
      <selection activeCell="F49" sqref="F49"/>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71.8554687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75" t="s">
        <v>156</v>
      </c>
      <c r="D8" s="376"/>
      <c r="E8" s="376"/>
      <c r="F8" s="377"/>
    </row>
    <row r="9" spans="2:8" ht="18" customHeight="1">
      <c r="B9" s="79"/>
      <c r="C9" s="86"/>
      <c r="D9" s="87"/>
      <c r="E9" s="87"/>
      <c r="F9" s="88"/>
    </row>
    <row r="10" spans="2:8" s="76" customFormat="1">
      <c r="B10" s="89"/>
      <c r="C10" s="90" t="s">
        <v>5</v>
      </c>
      <c r="D10" s="91" t="s">
        <v>157</v>
      </c>
      <c r="E10" s="378"/>
      <c r="F10" s="379"/>
      <c r="H10" s="78"/>
    </row>
    <row r="11" spans="2:8" s="76" customFormat="1" ht="37.5" customHeight="1">
      <c r="B11" s="89"/>
      <c r="C11" s="90" t="s">
        <v>7</v>
      </c>
      <c r="D11" s="91" t="s">
        <v>158</v>
      </c>
      <c r="E11" s="380" t="s">
        <v>159</v>
      </c>
      <c r="F11" s="381"/>
      <c r="H11" s="78"/>
    </row>
    <row r="12" spans="2:8" s="76" customFormat="1">
      <c r="B12" s="89"/>
      <c r="C12" s="90" t="s">
        <v>10</v>
      </c>
      <c r="D12" s="91" t="s">
        <v>160</v>
      </c>
      <c r="E12" s="382"/>
      <c r="F12" s="383"/>
      <c r="H12" s="78"/>
    </row>
    <row r="13" spans="2:8" s="76" customFormat="1">
      <c r="B13" s="89"/>
      <c r="C13" s="90" t="s">
        <v>13</v>
      </c>
      <c r="D13" s="91" t="s">
        <v>161</v>
      </c>
      <c r="E13" s="367" t="s">
        <v>162</v>
      </c>
      <c r="F13" s="368"/>
      <c r="H13" s="78"/>
    </row>
    <row r="14" spans="2:8" s="76" customFormat="1">
      <c r="B14" s="89"/>
      <c r="C14" s="364" t="s">
        <v>163</v>
      </c>
      <c r="D14" s="365"/>
      <c r="E14" s="365"/>
      <c r="F14" s="366"/>
      <c r="H14" s="78"/>
    </row>
    <row r="15" spans="2:8" s="76" customFormat="1">
      <c r="B15" s="89"/>
      <c r="C15" s="90"/>
      <c r="D15" s="91" t="s">
        <v>164</v>
      </c>
      <c r="E15" s="367" t="s">
        <v>20</v>
      </c>
      <c r="F15" s="368"/>
      <c r="H15" s="78"/>
    </row>
    <row r="16" spans="2:8" s="76" customFormat="1">
      <c r="B16" s="89"/>
      <c r="C16" s="92"/>
      <c r="D16" s="387" t="s">
        <v>253</v>
      </c>
      <c r="E16" s="388"/>
      <c r="F16" s="389"/>
      <c r="H16" s="78"/>
    </row>
    <row r="17" spans="2:8" s="76" customFormat="1">
      <c r="B17" s="89"/>
      <c r="C17" s="372" t="s">
        <v>22</v>
      </c>
      <c r="D17" s="373"/>
      <c r="E17" s="373"/>
      <c r="F17" s="374"/>
      <c r="H17" s="78"/>
    </row>
    <row r="18" spans="2:8" s="76" customFormat="1">
      <c r="B18" s="89"/>
      <c r="C18" s="93">
        <v>1</v>
      </c>
      <c r="D18" s="94" t="s">
        <v>166</v>
      </c>
      <c r="E18" s="357" t="s">
        <v>167</v>
      </c>
      <c r="F18" s="358"/>
      <c r="H18" s="385" t="s">
        <v>254</v>
      </c>
    </row>
    <row r="19" spans="2:8" s="76" customFormat="1">
      <c r="B19" s="89"/>
      <c r="C19" s="93">
        <v>2</v>
      </c>
      <c r="D19" s="95" t="s">
        <v>168</v>
      </c>
      <c r="E19" s="353" t="s">
        <v>255</v>
      </c>
      <c r="F19" s="354"/>
      <c r="H19" s="385"/>
    </row>
    <row r="20" spans="2:8" s="76" customFormat="1" ht="12.75" customHeight="1">
      <c r="B20" s="89"/>
      <c r="C20" s="93">
        <v>3</v>
      </c>
      <c r="D20" s="94" t="s">
        <v>170</v>
      </c>
      <c r="E20" s="355">
        <f>1100*(32/44)</f>
        <v>800</v>
      </c>
      <c r="F20" s="356"/>
      <c r="H20" s="385"/>
    </row>
    <row r="21" spans="2:8" s="76" customFormat="1">
      <c r="B21" s="89"/>
      <c r="C21" s="93">
        <v>4</v>
      </c>
      <c r="D21" s="94" t="s">
        <v>171</v>
      </c>
      <c r="E21" s="357" t="s">
        <v>256</v>
      </c>
      <c r="F21" s="358"/>
      <c r="H21" s="385"/>
    </row>
    <row r="22" spans="2:8">
      <c r="B22" s="79"/>
      <c r="C22" s="96">
        <v>5</v>
      </c>
      <c r="D22" s="97" t="s">
        <v>28</v>
      </c>
      <c r="E22" s="359"/>
      <c r="F22" s="360"/>
      <c r="H22" s="385"/>
    </row>
    <row r="23" spans="2:8">
      <c r="B23" s="79"/>
      <c r="C23" s="361" t="s">
        <v>173</v>
      </c>
      <c r="D23" s="362"/>
      <c r="E23" s="362"/>
      <c r="F23" s="363"/>
    </row>
    <row r="24" spans="2:8" ht="15.75" customHeight="1">
      <c r="B24" s="79"/>
      <c r="C24" s="98">
        <v>1</v>
      </c>
      <c r="D24" s="99" t="s">
        <v>31</v>
      </c>
      <c r="E24" s="100" t="s">
        <v>32</v>
      </c>
      <c r="F24" s="101" t="s">
        <v>33</v>
      </c>
    </row>
    <row r="25" spans="2:8">
      <c r="B25" s="79"/>
      <c r="C25" s="93" t="s">
        <v>5</v>
      </c>
      <c r="D25" s="179" t="s">
        <v>174</v>
      </c>
      <c r="E25" s="103">
        <v>1</v>
      </c>
      <c r="F25" s="104">
        <f>E20</f>
        <v>800</v>
      </c>
      <c r="H25" s="180" t="s">
        <v>257</v>
      </c>
    </row>
    <row r="26" spans="2:8">
      <c r="B26" s="79"/>
      <c r="C26" s="181" t="s">
        <v>7</v>
      </c>
      <c r="D26" s="179" t="s">
        <v>37</v>
      </c>
      <c r="E26" s="105">
        <v>0.2</v>
      </c>
      <c r="F26" s="106">
        <f>113.7137*(E26*(1100/220))</f>
        <v>113.71</v>
      </c>
      <c r="H26" s="180" t="s">
        <v>258</v>
      </c>
    </row>
    <row r="27" spans="2:8">
      <c r="B27" s="79"/>
      <c r="C27" s="107"/>
      <c r="D27" s="108" t="s">
        <v>77</v>
      </c>
      <c r="E27" s="109"/>
      <c r="F27" s="110">
        <f>TRUNC(SUM(F25:F26),2)</f>
        <v>913.71</v>
      </c>
      <c r="H27" s="180" t="s">
        <v>259</v>
      </c>
    </row>
    <row r="28" spans="2:8">
      <c r="B28" s="79"/>
      <c r="C28" s="347" t="s">
        <v>175</v>
      </c>
      <c r="D28" s="348"/>
      <c r="E28" s="348"/>
      <c r="F28" s="349"/>
      <c r="H28" s="386" t="s">
        <v>260</v>
      </c>
    </row>
    <row r="29" spans="2:8">
      <c r="B29" s="79"/>
      <c r="C29" s="98" t="s">
        <v>176</v>
      </c>
      <c r="D29" s="111" t="s">
        <v>177</v>
      </c>
      <c r="E29" s="112"/>
      <c r="F29" s="101" t="s">
        <v>33</v>
      </c>
      <c r="H29" s="386"/>
    </row>
    <row r="30" spans="2:8">
      <c r="B30" s="79"/>
      <c r="C30" s="93" t="s">
        <v>5</v>
      </c>
      <c r="D30" s="95" t="s">
        <v>178</v>
      </c>
      <c r="E30" s="113">
        <v>8.3299999999999999E-2</v>
      </c>
      <c r="F30" s="114">
        <f>TRUNC(($F$27*E30),2)</f>
        <v>76.11</v>
      </c>
      <c r="H30" s="386"/>
    </row>
    <row r="31" spans="2:8">
      <c r="B31" s="79"/>
      <c r="C31" s="93" t="s">
        <v>7</v>
      </c>
      <c r="D31" s="115" t="s">
        <v>179</v>
      </c>
      <c r="E31" s="116">
        <v>0.121</v>
      </c>
      <c r="F31" s="114">
        <f>TRUNC(($F$27*E31),2)</f>
        <v>110.55</v>
      </c>
      <c r="H31" s="386"/>
    </row>
    <row r="32" spans="2:8">
      <c r="B32" s="79"/>
      <c r="C32" s="107"/>
      <c r="D32" s="108" t="s">
        <v>77</v>
      </c>
      <c r="E32" s="117">
        <f>SUM(E30:E31)</f>
        <v>0.20430000000000001</v>
      </c>
      <c r="F32" s="118">
        <f>TRUNC(SUM(F30:F31),2)</f>
        <v>186.66</v>
      </c>
    </row>
    <row r="33" spans="2:8">
      <c r="B33" s="79"/>
      <c r="C33" s="93"/>
      <c r="D33" s="115"/>
      <c r="E33" s="119"/>
      <c r="F33" s="120"/>
    </row>
    <row r="34" spans="2:8" ht="25.5">
      <c r="B34" s="79"/>
      <c r="C34" s="121" t="s">
        <v>180</v>
      </c>
      <c r="D34" s="122" t="s">
        <v>181</v>
      </c>
      <c r="E34" s="123" t="s">
        <v>32</v>
      </c>
      <c r="F34" s="124" t="s">
        <v>33</v>
      </c>
    </row>
    <row r="35" spans="2:8">
      <c r="B35" s="79"/>
      <c r="C35" s="93" t="s">
        <v>5</v>
      </c>
      <c r="D35" s="102" t="s">
        <v>182</v>
      </c>
      <c r="E35" s="125">
        <v>0.2</v>
      </c>
      <c r="F35" s="126">
        <f t="shared" ref="F35:F42" si="0">TRUNC((($F$27+$F$32)*E35),2)</f>
        <v>220.07</v>
      </c>
    </row>
    <row r="36" spans="2:8">
      <c r="B36" s="79"/>
      <c r="C36" s="93" t="s">
        <v>7</v>
      </c>
      <c r="D36" s="102" t="s">
        <v>183</v>
      </c>
      <c r="E36" s="125">
        <v>2.5000000000000001E-2</v>
      </c>
      <c r="F36" s="126">
        <f t="shared" si="0"/>
        <v>27.5</v>
      </c>
    </row>
    <row r="37" spans="2:8">
      <c r="B37" s="79"/>
      <c r="C37" s="93" t="s">
        <v>10</v>
      </c>
      <c r="D37" s="102" t="s">
        <v>184</v>
      </c>
      <c r="E37" s="125">
        <v>0.03</v>
      </c>
      <c r="F37" s="126">
        <f t="shared" si="0"/>
        <v>33.01</v>
      </c>
    </row>
    <row r="38" spans="2:8">
      <c r="B38" s="79"/>
      <c r="C38" s="93" t="s">
        <v>13</v>
      </c>
      <c r="D38" s="102" t="s">
        <v>185</v>
      </c>
      <c r="E38" s="125">
        <v>1.4999999999999999E-2</v>
      </c>
      <c r="F38" s="126">
        <f t="shared" si="0"/>
        <v>16.5</v>
      </c>
    </row>
    <row r="39" spans="2:8">
      <c r="B39" s="79"/>
      <c r="C39" s="93" t="s">
        <v>38</v>
      </c>
      <c r="D39" s="102" t="s">
        <v>186</v>
      </c>
      <c r="E39" s="125">
        <v>0.01</v>
      </c>
      <c r="F39" s="126">
        <f t="shared" si="0"/>
        <v>11</v>
      </c>
    </row>
    <row r="40" spans="2:8">
      <c r="B40" s="79"/>
      <c r="C40" s="93" t="s">
        <v>40</v>
      </c>
      <c r="D40" s="102" t="s">
        <v>187</v>
      </c>
      <c r="E40" s="125">
        <v>6.0000000000000001E-3</v>
      </c>
      <c r="F40" s="126">
        <f t="shared" si="0"/>
        <v>6.6</v>
      </c>
    </row>
    <row r="41" spans="2:8">
      <c r="B41" s="79"/>
      <c r="C41" s="93" t="s">
        <v>42</v>
      </c>
      <c r="D41" s="102" t="s">
        <v>188</v>
      </c>
      <c r="E41" s="125">
        <v>2E-3</v>
      </c>
      <c r="F41" s="126">
        <f t="shared" si="0"/>
        <v>2.2000000000000002</v>
      </c>
    </row>
    <row r="42" spans="2:8">
      <c r="B42" s="79"/>
      <c r="C42" s="93" t="s">
        <v>44</v>
      </c>
      <c r="D42" s="102" t="s">
        <v>74</v>
      </c>
      <c r="E42" s="125">
        <v>0.08</v>
      </c>
      <c r="F42" s="126">
        <f t="shared" si="0"/>
        <v>88.02</v>
      </c>
    </row>
    <row r="43" spans="2:8">
      <c r="B43" s="79"/>
      <c r="C43" s="350" t="s">
        <v>77</v>
      </c>
      <c r="D43" s="343"/>
      <c r="E43" s="128">
        <f>SUM(E35:E42)</f>
        <v>0.36799999999999999</v>
      </c>
      <c r="F43" s="129">
        <f>TRUNC(SUM(F35:F42),2)</f>
        <v>404.9</v>
      </c>
    </row>
    <row r="44" spans="2:8" ht="11.1" customHeight="1">
      <c r="B44" s="79"/>
      <c r="C44" s="93"/>
      <c r="D44" s="102"/>
      <c r="E44" s="130"/>
      <c r="F44" s="120"/>
    </row>
    <row r="45" spans="2:8">
      <c r="B45" s="79"/>
      <c r="C45" s="121" t="s">
        <v>189</v>
      </c>
      <c r="D45" s="321" t="s">
        <v>48</v>
      </c>
      <c r="E45" s="307"/>
      <c r="F45" s="124" t="s">
        <v>33</v>
      </c>
    </row>
    <row r="46" spans="2:8" ht="16.5" customHeight="1">
      <c r="B46" s="79"/>
      <c r="C46" s="93" t="s">
        <v>5</v>
      </c>
      <c r="D46" s="131" t="s">
        <v>190</v>
      </c>
      <c r="E46" s="134" t="s">
        <v>191</v>
      </c>
      <c r="F46" s="132">
        <f>IF(E46="NÃO",0,TRUNC(((4*2)*21)-0.06*F25,2))</f>
        <v>120</v>
      </c>
    </row>
    <row r="47" spans="2:8" ht="17.25" customHeight="1">
      <c r="B47" s="79"/>
      <c r="C47" s="93" t="s">
        <v>7</v>
      </c>
      <c r="D47" s="133" t="s">
        <v>192</v>
      </c>
      <c r="E47" s="194">
        <v>0</v>
      </c>
      <c r="F47" s="135">
        <f>TRUNC(((E47)*21)*90%,2)</f>
        <v>0</v>
      </c>
      <c r="H47" s="78" t="s">
        <v>379</v>
      </c>
    </row>
    <row r="48" spans="2:8" ht="17.25" customHeight="1">
      <c r="B48" s="79"/>
      <c r="C48" s="93" t="s">
        <v>10</v>
      </c>
      <c r="D48" s="351" t="s">
        <v>193</v>
      </c>
      <c r="E48" s="352"/>
      <c r="F48" s="401">
        <v>3.5</v>
      </c>
    </row>
    <row r="49" spans="2:8" ht="17.25" customHeight="1">
      <c r="B49" s="79"/>
      <c r="C49" s="93" t="s">
        <v>13</v>
      </c>
      <c r="D49" s="351" t="s">
        <v>194</v>
      </c>
      <c r="E49" s="352"/>
      <c r="F49" s="401">
        <v>15</v>
      </c>
    </row>
    <row r="50" spans="2:8">
      <c r="B50" s="79"/>
      <c r="C50" s="137"/>
      <c r="D50" s="342" t="s">
        <v>77</v>
      </c>
      <c r="E50" s="343"/>
      <c r="F50" s="118">
        <f>TRUNC(SUM(F46:F49),2)</f>
        <v>138.5</v>
      </c>
    </row>
    <row r="51" spans="2:8">
      <c r="B51" s="79"/>
      <c r="C51" s="339"/>
      <c r="D51" s="340"/>
      <c r="E51" s="337"/>
      <c r="F51" s="341"/>
    </row>
    <row r="52" spans="2:8" ht="32.25" customHeight="1">
      <c r="B52" s="79"/>
      <c r="C52" s="121">
        <v>2</v>
      </c>
      <c r="D52" s="138" t="s">
        <v>195</v>
      </c>
      <c r="E52" s="139" t="s">
        <v>32</v>
      </c>
      <c r="F52" s="124" t="s">
        <v>33</v>
      </c>
    </row>
    <row r="53" spans="2:8">
      <c r="B53" s="79"/>
      <c r="C53" s="93" t="s">
        <v>176</v>
      </c>
      <c r="D53" s="95" t="s">
        <v>177</v>
      </c>
      <c r="E53" s="113">
        <f>E32</f>
        <v>0.20430000000000001</v>
      </c>
      <c r="F53" s="120">
        <f>F32</f>
        <v>186.66</v>
      </c>
    </row>
    <row r="54" spans="2:8">
      <c r="B54" s="79"/>
      <c r="C54" s="93" t="s">
        <v>180</v>
      </c>
      <c r="D54" s="115" t="s">
        <v>196</v>
      </c>
      <c r="E54" s="116">
        <f>E43</f>
        <v>0.36799999999999999</v>
      </c>
      <c r="F54" s="120">
        <f>F43</f>
        <v>404.9</v>
      </c>
    </row>
    <row r="55" spans="2:8">
      <c r="B55" s="79"/>
      <c r="C55" s="93" t="s">
        <v>189</v>
      </c>
      <c r="D55" s="115" t="s">
        <v>48</v>
      </c>
      <c r="E55" s="140"/>
      <c r="F55" s="120">
        <f>F50</f>
        <v>138.5</v>
      </c>
    </row>
    <row r="56" spans="2:8">
      <c r="B56" s="79"/>
      <c r="C56" s="137"/>
      <c r="D56" s="127" t="s">
        <v>77</v>
      </c>
      <c r="E56" s="141"/>
      <c r="F56" s="118">
        <f>SUM(F53:F55)</f>
        <v>730.06</v>
      </c>
    </row>
    <row r="57" spans="2:8">
      <c r="B57" s="79"/>
      <c r="C57" s="344"/>
      <c r="D57" s="345"/>
      <c r="E57" s="345"/>
      <c r="F57" s="346"/>
    </row>
    <row r="58" spans="2:8">
      <c r="B58" s="79"/>
      <c r="C58" s="331" t="s">
        <v>197</v>
      </c>
      <c r="D58" s="332"/>
      <c r="E58" s="332"/>
      <c r="F58" s="33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5.57</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36.54</v>
      </c>
      <c r="G62" s="147"/>
      <c r="H62" s="148"/>
    </row>
    <row r="63" spans="2:8" s="77" customFormat="1">
      <c r="B63" s="143"/>
      <c r="C63" s="144" t="s">
        <v>13</v>
      </c>
      <c r="D63" s="145" t="s">
        <v>202</v>
      </c>
      <c r="E63" s="146">
        <v>1.8499999999999999E-2</v>
      </c>
      <c r="F63" s="126">
        <f>TRUNC(((F27+F56)*E63),2)</f>
        <v>30.4</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16" t="s">
        <v>77</v>
      </c>
      <c r="D66" s="317"/>
      <c r="E66" s="149">
        <f>SUM(E60:E65)</f>
        <v>6.2700000000000006E-2</v>
      </c>
      <c r="F66" s="129">
        <f>TRUNC(SUM(F60:F65),2)</f>
        <v>72.510000000000005</v>
      </c>
    </row>
    <row r="67" spans="2:8">
      <c r="B67" s="79"/>
      <c r="C67" s="336"/>
      <c r="D67" s="337"/>
      <c r="E67" s="337"/>
      <c r="F67" s="338"/>
    </row>
    <row r="68" spans="2:8">
      <c r="B68" s="79"/>
      <c r="C68" s="331" t="s">
        <v>205</v>
      </c>
      <c r="D68" s="332"/>
      <c r="E68" s="332"/>
      <c r="F68" s="33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09" t="s">
        <v>208</v>
      </c>
    </row>
    <row r="72" spans="2:8">
      <c r="B72" s="79"/>
      <c r="C72" s="93" t="s">
        <v>10</v>
      </c>
      <c r="D72" s="95" t="s">
        <v>209</v>
      </c>
      <c r="E72" s="146">
        <v>0</v>
      </c>
      <c r="F72" s="153">
        <f t="shared" si="1"/>
        <v>0</v>
      </c>
      <c r="H72" s="309"/>
    </row>
    <row r="73" spans="2:8">
      <c r="B73" s="79"/>
      <c r="C73" s="93" t="s">
        <v>13</v>
      </c>
      <c r="D73" s="95" t="s">
        <v>210</v>
      </c>
      <c r="E73" s="146">
        <v>0</v>
      </c>
      <c r="F73" s="153">
        <f t="shared" si="1"/>
        <v>0</v>
      </c>
      <c r="H73" s="309"/>
    </row>
    <row r="74" spans="2:8">
      <c r="B74" s="79"/>
      <c r="C74" s="93" t="s">
        <v>38</v>
      </c>
      <c r="D74" s="95" t="s">
        <v>84</v>
      </c>
      <c r="E74" s="146">
        <v>0</v>
      </c>
      <c r="F74" s="153">
        <f t="shared" si="1"/>
        <v>0</v>
      </c>
      <c r="H74" s="309"/>
    </row>
    <row r="75" spans="2:8">
      <c r="B75" s="79"/>
      <c r="C75" s="93" t="s">
        <v>40</v>
      </c>
      <c r="D75" s="95" t="s">
        <v>55</v>
      </c>
      <c r="E75" s="146">
        <v>0</v>
      </c>
      <c r="F75" s="153">
        <f t="shared" si="1"/>
        <v>0</v>
      </c>
      <c r="H75" s="309"/>
    </row>
    <row r="76" spans="2:8" ht="16.5" customHeight="1">
      <c r="B76" s="79"/>
      <c r="C76" s="316" t="s">
        <v>77</v>
      </c>
      <c r="D76" s="322"/>
      <c r="E76" s="154">
        <f>SUM(E70:E75)</f>
        <v>0</v>
      </c>
      <c r="F76" s="129">
        <f>TRUNC(SUM(F70:F75),2)</f>
        <v>0</v>
      </c>
    </row>
    <row r="77" spans="2:8">
      <c r="B77" s="79"/>
      <c r="C77" s="339"/>
      <c r="D77" s="340"/>
      <c r="E77" s="340"/>
      <c r="F77" s="341"/>
    </row>
    <row r="78" spans="2:8">
      <c r="B78" s="79"/>
      <c r="C78" s="339"/>
      <c r="D78" s="340"/>
      <c r="E78" s="340"/>
      <c r="F78" s="341"/>
    </row>
    <row r="79" spans="2:8" ht="40.5" customHeight="1">
      <c r="B79" s="79"/>
      <c r="C79" s="121">
        <v>4</v>
      </c>
      <c r="D79" s="321" t="s">
        <v>211</v>
      </c>
      <c r="E79" s="307"/>
      <c r="F79" s="124" t="s">
        <v>33</v>
      </c>
    </row>
    <row r="80" spans="2:8">
      <c r="B80" s="79"/>
      <c r="C80" s="93" t="s">
        <v>67</v>
      </c>
      <c r="D80" s="95" t="s">
        <v>212</v>
      </c>
      <c r="E80" s="155"/>
      <c r="F80" s="120">
        <f>F76</f>
        <v>0</v>
      </c>
    </row>
    <row r="81" spans="2:6">
      <c r="B81" s="79"/>
      <c r="C81" s="156"/>
      <c r="D81" s="329" t="s">
        <v>77</v>
      </c>
      <c r="E81" s="330"/>
      <c r="F81" s="118">
        <f>TRUNC(SUM(F80:F80),2)</f>
        <v>0</v>
      </c>
    </row>
    <row r="82" spans="2:6">
      <c r="B82" s="79"/>
      <c r="C82" s="331" t="s">
        <v>213</v>
      </c>
      <c r="D82" s="332"/>
      <c r="E82" s="332"/>
      <c r="F82" s="333"/>
    </row>
    <row r="83" spans="2:6">
      <c r="B83" s="79"/>
      <c r="C83" s="98">
        <v>5</v>
      </c>
      <c r="D83" s="334" t="s">
        <v>58</v>
      </c>
      <c r="E83" s="335"/>
      <c r="F83" s="101" t="s">
        <v>33</v>
      </c>
    </row>
    <row r="84" spans="2:6">
      <c r="B84" s="79"/>
      <c r="C84" s="93" t="s">
        <v>5</v>
      </c>
      <c r="D84" s="311" t="s">
        <v>214</v>
      </c>
      <c r="E84" s="312"/>
      <c r="F84" s="157">
        <f>'Uniformes - Inspetor Alunos'!F6</f>
        <v>33.68</v>
      </c>
    </row>
    <row r="85" spans="2:6">
      <c r="B85" s="79"/>
      <c r="C85" s="93" t="s">
        <v>7</v>
      </c>
      <c r="D85" s="311" t="s">
        <v>215</v>
      </c>
      <c r="E85" s="312"/>
      <c r="F85" s="158" t="s">
        <v>261</v>
      </c>
    </row>
    <row r="86" spans="2:6">
      <c r="B86" s="79"/>
      <c r="C86" s="93" t="s">
        <v>10</v>
      </c>
      <c r="D86" s="311"/>
      <c r="E86" s="312"/>
      <c r="F86" s="120">
        <v>0</v>
      </c>
    </row>
    <row r="87" spans="2:6" ht="16.5" customHeight="1">
      <c r="B87" s="79"/>
      <c r="C87" s="316" t="s">
        <v>77</v>
      </c>
      <c r="D87" s="322"/>
      <c r="E87" s="317"/>
      <c r="F87" s="129">
        <f>TRUNC(SUM(F84:F86),2)</f>
        <v>33.68</v>
      </c>
    </row>
    <row r="88" spans="2:6">
      <c r="B88" s="79"/>
      <c r="C88" s="323"/>
      <c r="D88" s="324"/>
      <c r="E88" s="324"/>
      <c r="F88" s="325"/>
    </row>
    <row r="89" spans="2:6">
      <c r="B89" s="79"/>
      <c r="C89" s="326" t="s">
        <v>216</v>
      </c>
      <c r="D89" s="327"/>
      <c r="E89" s="327"/>
      <c r="F89" s="328"/>
    </row>
    <row r="90" spans="2:6">
      <c r="B90" s="79"/>
      <c r="C90" s="98">
        <v>6</v>
      </c>
      <c r="D90" s="159" t="s">
        <v>115</v>
      </c>
      <c r="E90" s="100" t="s">
        <v>32</v>
      </c>
      <c r="F90" s="101" t="s">
        <v>33</v>
      </c>
    </row>
    <row r="91" spans="2:6">
      <c r="B91" s="79"/>
      <c r="C91" s="93" t="s">
        <v>5</v>
      </c>
      <c r="D91" s="102" t="s">
        <v>217</v>
      </c>
      <c r="E91" s="160">
        <v>2.4899999999999999E-2</v>
      </c>
      <c r="F91" s="161">
        <f>TRUNC((E91*F110),2)</f>
        <v>43.57</v>
      </c>
    </row>
    <row r="92" spans="2:6">
      <c r="B92" s="79"/>
      <c r="C92" s="93" t="s">
        <v>7</v>
      </c>
      <c r="D92" s="102" t="s">
        <v>126</v>
      </c>
      <c r="E92" s="160">
        <v>3.2599999999999997E-2</v>
      </c>
      <c r="F92" s="161">
        <f>TRUNC((F110*E92),2)</f>
        <v>57.04</v>
      </c>
    </row>
    <row r="93" spans="2:6">
      <c r="B93" s="79"/>
      <c r="C93" s="93" t="s">
        <v>10</v>
      </c>
      <c r="D93" s="102" t="s">
        <v>117</v>
      </c>
      <c r="E93" s="162"/>
      <c r="F93" s="161"/>
    </row>
    <row r="94" spans="2:6">
      <c r="B94" s="79"/>
      <c r="C94" s="163"/>
      <c r="D94" s="122" t="s">
        <v>218</v>
      </c>
      <c r="E94" s="162"/>
      <c r="F94" s="164"/>
    </row>
    <row r="95" spans="2:6">
      <c r="B95" s="79"/>
      <c r="C95" s="163"/>
      <c r="D95" s="102" t="s">
        <v>219</v>
      </c>
      <c r="E95" s="160">
        <v>6.4999999999999997E-3</v>
      </c>
      <c r="F95" s="161">
        <f>TRUNC(((F91+F92+F110)/E102*E95),2)</f>
        <v>13.16</v>
      </c>
    </row>
    <row r="96" spans="2:6">
      <c r="B96" s="79"/>
      <c r="C96" s="163"/>
      <c r="D96" s="102" t="s">
        <v>220</v>
      </c>
      <c r="E96" s="160">
        <v>0.03</v>
      </c>
      <c r="F96" s="161">
        <f>TRUNC(((F91+F92+F110)/E102*E96),2)</f>
        <v>60.77</v>
      </c>
    </row>
    <row r="97" spans="2:6">
      <c r="B97" s="79"/>
      <c r="C97" s="163"/>
      <c r="D97" s="122" t="s">
        <v>221</v>
      </c>
      <c r="E97" s="162"/>
      <c r="F97" s="161"/>
    </row>
    <row r="98" spans="2:6">
      <c r="B98" s="79"/>
      <c r="C98" s="163"/>
      <c r="D98" s="102" t="s">
        <v>222</v>
      </c>
      <c r="E98" s="160">
        <v>0.05</v>
      </c>
      <c r="F98" s="161">
        <f>TRUNC((F91+F92+F110)/E102*E98,2)</f>
        <v>101.29</v>
      </c>
    </row>
    <row r="99" spans="2:6">
      <c r="B99" s="79"/>
      <c r="C99" s="163"/>
      <c r="D99" s="122" t="s">
        <v>223</v>
      </c>
      <c r="E99" s="162"/>
      <c r="F99" s="164"/>
    </row>
    <row r="100" spans="2:6">
      <c r="B100" s="79"/>
      <c r="C100" s="163"/>
      <c r="D100" s="165"/>
      <c r="E100" s="160"/>
      <c r="F100" s="161">
        <f>TRUNC((F91+F92+F110)/E102*E100,2)</f>
        <v>0</v>
      </c>
    </row>
    <row r="101" spans="2:6">
      <c r="B101" s="79"/>
      <c r="C101" s="316" t="s">
        <v>77</v>
      </c>
      <c r="D101" s="317"/>
      <c r="E101" s="166">
        <f>SUM(E91:E99)</f>
        <v>0.14399999999999999</v>
      </c>
      <c r="F101" s="167">
        <f>SUM(F91:F100)</f>
        <v>275.83</v>
      </c>
    </row>
    <row r="102" spans="2:6">
      <c r="B102" s="79"/>
      <c r="C102" s="168">
        <f>SUM(E95:E100)</f>
        <v>8.6499999999999994E-2</v>
      </c>
      <c r="D102" s="169" t="s">
        <v>224</v>
      </c>
      <c r="E102" s="170">
        <f>1-C102/1</f>
        <v>0.91349999999999998</v>
      </c>
      <c r="F102" s="171"/>
    </row>
    <row r="103" spans="2:6">
      <c r="B103" s="79"/>
      <c r="C103" s="318" t="s">
        <v>225</v>
      </c>
      <c r="D103" s="319"/>
      <c r="E103" s="319"/>
      <c r="F103" s="320"/>
    </row>
    <row r="104" spans="2:6" ht="30" customHeight="1">
      <c r="B104" s="79"/>
      <c r="C104" s="172"/>
      <c r="D104" s="321" t="s">
        <v>226</v>
      </c>
      <c r="E104" s="307"/>
      <c r="F104" s="124" t="s">
        <v>33</v>
      </c>
    </row>
    <row r="105" spans="2:6">
      <c r="B105" s="79"/>
      <c r="C105" s="93" t="s">
        <v>5</v>
      </c>
      <c r="D105" s="310" t="s">
        <v>227</v>
      </c>
      <c r="E105" s="310"/>
      <c r="F105" s="120">
        <f>F27</f>
        <v>913.71</v>
      </c>
    </row>
    <row r="106" spans="2:6">
      <c r="B106" s="79"/>
      <c r="C106" s="93" t="s">
        <v>7</v>
      </c>
      <c r="D106" s="310" t="s">
        <v>228</v>
      </c>
      <c r="E106" s="310"/>
      <c r="F106" s="120">
        <f>F56</f>
        <v>730.06</v>
      </c>
    </row>
    <row r="107" spans="2:6">
      <c r="B107" s="79"/>
      <c r="C107" s="93" t="s">
        <v>10</v>
      </c>
      <c r="D107" s="310" t="s">
        <v>229</v>
      </c>
      <c r="E107" s="310"/>
      <c r="F107" s="120">
        <f>F66</f>
        <v>72.510000000000005</v>
      </c>
    </row>
    <row r="108" spans="2:6">
      <c r="B108" s="79"/>
      <c r="C108" s="93" t="s">
        <v>13</v>
      </c>
      <c r="D108" s="311" t="s">
        <v>230</v>
      </c>
      <c r="E108" s="312"/>
      <c r="F108" s="120">
        <f>F81</f>
        <v>0</v>
      </c>
    </row>
    <row r="109" spans="2:6">
      <c r="B109" s="79"/>
      <c r="C109" s="93" t="s">
        <v>38</v>
      </c>
      <c r="D109" s="310" t="s">
        <v>231</v>
      </c>
      <c r="E109" s="310"/>
      <c r="F109" s="120">
        <f>F87</f>
        <v>33.68</v>
      </c>
    </row>
    <row r="110" spans="2:6">
      <c r="B110" s="79"/>
      <c r="C110" s="313" t="s">
        <v>232</v>
      </c>
      <c r="D110" s="314"/>
      <c r="E110" s="315"/>
      <c r="F110" s="173">
        <f>TRUNC(SUM(F105:F109),2)</f>
        <v>1749.96</v>
      </c>
    </row>
    <row r="111" spans="2:6">
      <c r="B111" s="79"/>
      <c r="C111" s="93" t="s">
        <v>40</v>
      </c>
      <c r="D111" s="311" t="s">
        <v>233</v>
      </c>
      <c r="E111" s="312"/>
      <c r="F111" s="174">
        <f>F101</f>
        <v>275.83</v>
      </c>
    </row>
    <row r="112" spans="2:6">
      <c r="B112" s="79"/>
      <c r="C112" s="305" t="s">
        <v>234</v>
      </c>
      <c r="D112" s="306"/>
      <c r="E112" s="307"/>
      <c r="F112" s="175">
        <f>SUM(F110:F111)</f>
        <v>2025.79</v>
      </c>
    </row>
    <row r="113" spans="2:6">
      <c r="B113" s="79"/>
      <c r="C113" s="176"/>
      <c r="D113" s="177"/>
      <c r="E113" s="177"/>
      <c r="F113" s="178"/>
    </row>
    <row r="114" spans="2:6">
      <c r="C114" s="308"/>
      <c r="D114" s="308"/>
      <c r="E114" s="308"/>
      <c r="F114" s="308"/>
    </row>
    <row r="129" spans="3:3">
      <c r="C129" s="78" t="s">
        <v>191</v>
      </c>
    </row>
    <row r="130" spans="3:3">
      <c r="C130" s="78" t="s">
        <v>235</v>
      </c>
    </row>
  </sheetData>
  <sheetProtection formatCells="0"/>
  <mergeCells count="55">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D86:E86"/>
    <mergeCell ref="C87:E87"/>
    <mergeCell ref="C88:F88"/>
    <mergeCell ref="C89:F89"/>
    <mergeCell ref="D79:E79"/>
    <mergeCell ref="D81:E81"/>
    <mergeCell ref="C82:F82"/>
    <mergeCell ref="D83:E83"/>
    <mergeCell ref="D84:E84"/>
    <mergeCell ref="C112:E112"/>
    <mergeCell ref="C114:F114"/>
    <mergeCell ref="H18:H22"/>
    <mergeCell ref="H28:H31"/>
    <mergeCell ref="H71:H75"/>
    <mergeCell ref="D107:E107"/>
    <mergeCell ref="D108:E108"/>
    <mergeCell ref="D109:E109"/>
    <mergeCell ref="C110:E110"/>
    <mergeCell ref="D111:E111"/>
    <mergeCell ref="C101:D101"/>
    <mergeCell ref="C103:F103"/>
    <mergeCell ref="D104:E104"/>
    <mergeCell ref="D105:E105"/>
    <mergeCell ref="D106:E106"/>
    <mergeCell ref="D85:E85"/>
  </mergeCells>
  <dataValidations count="1">
    <dataValidation type="list" allowBlank="1" showInputMessage="1" showErrorMessage="1" sqref="E46" xr:uid="{00000000-0002-0000-0800-000000000000}">
      <formula1>$C$129:$C$130</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61</vt:i4>
      </vt:variant>
      <vt:variant>
        <vt:lpstr>Intervalos Nomeados</vt:lpstr>
      </vt:variant>
      <vt:variant>
        <vt:i4>23</vt:i4>
      </vt:variant>
    </vt:vector>
  </HeadingPairs>
  <TitlesOfParts>
    <vt:vector size="84"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Cozinheiro</vt:lpstr>
      <vt:lpstr>Uniformes - Cozinheiro</vt:lpstr>
      <vt:lpstr>Equipamentos - Cozinheiro</vt:lpstr>
      <vt:lpstr>Planilha Aux. Cozinha</vt:lpstr>
      <vt:lpstr>Uniformes - Aux. Cozinha</vt:lpstr>
      <vt:lpstr>Equipamentos - Aux. Cozinha</vt:lpstr>
      <vt:lpstr>Planilha Aux. Serv. Oper.</vt:lpstr>
      <vt:lpstr>Uniformes - Aux. Serv. Oper.</vt:lpstr>
      <vt:lpstr>Equipamentos - Aux. Serv. Oper.</vt:lpstr>
      <vt:lpstr>Planilha Eletricista</vt:lpstr>
      <vt:lpstr>Uniformes - Eletricista</vt:lpstr>
      <vt:lpstr>Equipamentos - Eletricista</vt:lpstr>
      <vt:lpstr>Planilha Aux. Eletricista</vt:lpstr>
      <vt:lpstr>Uniformes - Aux. Eletricista</vt:lpstr>
      <vt:lpstr>Equipamentos - Aux. Eletricista</vt:lpstr>
      <vt:lpstr>Planilha Pedreiro</vt:lpstr>
      <vt:lpstr>Uniformes - Pedreiro</vt:lpstr>
      <vt:lpstr>Equipamentos - Pedreiro</vt:lpstr>
      <vt:lpstr>Planilha Aux. Pedreiro</vt:lpstr>
      <vt:lpstr>Uniformes - Aux. Pedreiro</vt:lpstr>
      <vt:lpstr>Equipamentos - Aux. Pedreiro</vt:lpstr>
      <vt:lpstr>Planilha Aux. Manut. Pre.</vt:lpstr>
      <vt:lpstr>Uniformes - Aux. Manut. Pre.</vt:lpstr>
      <vt:lpstr>Equipamentos - Aux. Manut. Pre.</vt:lpstr>
      <vt:lpstr>Planilha Pintor</vt:lpstr>
      <vt:lpstr>Uniformes - Pintor</vt:lpstr>
      <vt:lpstr>Equipamentos - Pintor</vt:lpstr>
      <vt:lpstr>Planilha Bomb. Hidrául.</vt:lpstr>
      <vt:lpstr>Uniformes - Bomb. Hidrául.</vt:lpstr>
      <vt:lpstr>Equipamentos - Bomb. Hidrául.</vt:lpstr>
      <vt:lpstr>Planilha Carpinteiro</vt:lpstr>
      <vt:lpstr>Uniformes - Carpinteiro</vt:lpstr>
      <vt:lpstr>Equipamentos - Carpinteiro</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Cozinha'!Area_de_impressao</vt:lpstr>
      <vt:lpstr>'Planilha Aux. Eletricista'!Area_de_impressao</vt:lpstr>
      <vt:lpstr>'Planilha Aux. Manut. Pre.'!Area_de_impressao</vt:lpstr>
      <vt:lpstr>'Planilha Aux. Pedreiro'!Area_de_impressao</vt:lpstr>
      <vt:lpstr>'Planilha Aux. Serv. Oper.'!Area_de_impressao</vt:lpstr>
      <vt:lpstr>'Planilha Bomb. Hidrául.'!Area_de_impressao</vt:lpstr>
      <vt:lpstr>'Planilha Carpinteiro'!Area_de_impressao</vt:lpstr>
      <vt:lpstr>'Planilha Contínuo'!Area_de_impressao</vt:lpstr>
      <vt:lpstr>'Planilha Cozinheiro'!Area_de_impressao</vt:lpstr>
      <vt:lpstr>'Planilha Eletricista'!Area_de_impressao</vt:lpstr>
      <vt:lpstr>'Planilha Inspetor Alunos'!Area_de_impressao</vt:lpstr>
      <vt:lpstr>'Planilha Motorista'!Area_de_impressao</vt:lpstr>
      <vt:lpstr>'Planilha Operador M. Copiad.'!Area_de_impressao</vt:lpstr>
      <vt:lpstr>'Planilha Pedreiro'!Area_de_impressao</vt:lpstr>
      <vt:lpstr>'Planilha Pintor'!Area_de_impressao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2021-06-23T16:15:28Z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