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4BBAB328-0A0B-4172-B0A9-CCEB0D01AE0A}" xr6:coauthVersionLast="40" xr6:coauthVersionMax="40" xr10:uidLastSave="{00000000-0000-0000-0000-000000000000}"/>
  <bookViews>
    <workbookView xWindow="0" yWindow="0" windowWidth="28695" windowHeight="13050" tabRatio="805" firstSheet="14" activeTab="16"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Contínuo" sheetId="113" r:id="rId6"/>
    <sheet name="Uniformes - Contínuo" sheetId="114" r:id="rId7"/>
    <sheet name="Planilha Motorista" sheetId="115" r:id="rId8"/>
    <sheet name="Uniformes - Motorista" sheetId="116" r:id="rId9"/>
    <sheet name="Equipamentos - Motorista" sheetId="117" r:id="rId10"/>
    <sheet name="Planilha Aux. de Manut. Predial" sheetId="129" r:id="rId11"/>
    <sheet name="Uniformes - Aux. Manut. Predial" sheetId="130" r:id="rId12"/>
    <sheet name="Equipamentos - Aux. Manut. Pred" sheetId="131" r:id="rId13"/>
    <sheet name="Planilha Bombeiro Hidráulico" sheetId="95" r:id="rId14"/>
    <sheet name="Uniformes - Bomb. Hidráulico" sheetId="96" r:id="rId15"/>
    <sheet name="Equipamentos - Bomb. Hidráulico" sheetId="97" r:id="rId16"/>
    <sheet name="Planilha Porteiro" sheetId="132" r:id="rId17"/>
    <sheet name="Uniformes - Porteiro" sheetId="133" r:id="rId18"/>
    <sheet name="Servente de limpeza" sheetId="36" state="hidden" r:id="rId19"/>
    <sheet name="Jauzeiro" sheetId="38" state="hidden" r:id="rId20"/>
  </sheets>
  <definedNames>
    <definedName name="____xlnm.Print_Area_1" localSheetId="4">!#REF!</definedName>
    <definedName name="____xlnm.Print_Area_1" localSheetId="10">!#REF!</definedName>
    <definedName name="____xlnm.Print_Area_1" localSheetId="16">!#REF!</definedName>
    <definedName name="____xlnm.Print_Area_1">!#REF!</definedName>
    <definedName name="____xlnm.Print_Area_2" localSheetId="4">!#REF!</definedName>
    <definedName name="____xlnm.Print_Area_2" localSheetId="10">!#REF!</definedName>
    <definedName name="____xlnm.Print_Area_2" localSheetId="16">!#REF!</definedName>
    <definedName name="____xlnm.Print_Area_2">!#REF!</definedName>
    <definedName name="____xlnm.Print_Area_3" localSheetId="4">!#REF!</definedName>
    <definedName name="____xlnm.Print_Area_3" localSheetId="10">!#REF!</definedName>
    <definedName name="____xlnm.Print_Area_3" localSheetId="16">!#REF!</definedName>
    <definedName name="____xlnm.Print_Area_3">!#REF!</definedName>
    <definedName name="___xlnm.Print_Area_1" localSheetId="4">!#REF!</definedName>
    <definedName name="___xlnm.Print_Area_1" localSheetId="10">!#REF!</definedName>
    <definedName name="___xlnm.Print_Area_1" localSheetId="16">!#REF!</definedName>
    <definedName name="___xlnm.Print_Area_1">!#REF!</definedName>
    <definedName name="___xlnm.Print_Area_2" localSheetId="4">!#REF!</definedName>
    <definedName name="___xlnm.Print_Area_2" localSheetId="10">!#REF!</definedName>
    <definedName name="___xlnm.Print_Area_2" localSheetId="16">!#REF!</definedName>
    <definedName name="___xlnm.Print_Area_2">!#REF!</definedName>
    <definedName name="___xlnm.Print_Area_3" localSheetId="4">!#REF!</definedName>
    <definedName name="___xlnm.Print_Area_3" localSheetId="10">!#REF!</definedName>
    <definedName name="___xlnm.Print_Area_3" localSheetId="16">!#REF!</definedName>
    <definedName name="___xlnm.Print_Area_3">!#REF!</definedName>
    <definedName name="__xlnm.Print_Area_1" localSheetId="4">!#REF!</definedName>
    <definedName name="__xlnm.Print_Area_1" localSheetId="10">!#REF!</definedName>
    <definedName name="__xlnm.Print_Area_1" localSheetId="16">!#REF!</definedName>
    <definedName name="__xlnm.Print_Area_1">!#REF!</definedName>
    <definedName name="__xlnm.Print_Area_2" localSheetId="4">!#REF!</definedName>
    <definedName name="__xlnm.Print_Area_2" localSheetId="10">!#REF!</definedName>
    <definedName name="__xlnm.Print_Area_2" localSheetId="16">!#REF!</definedName>
    <definedName name="__xlnm.Print_Area_2">!#REF!</definedName>
    <definedName name="__xlnm.Print_Area_3" localSheetId="4">!#REF!</definedName>
    <definedName name="__xlnm.Print_Area_3" localSheetId="10">!#REF!</definedName>
    <definedName name="__xlnm.Print_Area_3" localSheetId="1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10">'Planilha Aux. de Manut. Predial'!$B$1:$G$113</definedName>
    <definedName name="_xlnm.Print_Area" localSheetId="13">'Planilha Bombeiro Hidráulico'!$A$1:$G$112</definedName>
    <definedName name="_xlnm.Print_Area" localSheetId="5">'Planilha Contínuo'!$A$1:$G$112</definedName>
    <definedName name="_xlnm.Print_Area" localSheetId="7">'Planilha Motorista'!$A$1:$G$112</definedName>
    <definedName name="_xlnm.Print_Area" localSheetId="16">'Planilha Porteiro'!$A$1:$G$112</definedName>
    <definedName name="_xlnm.Print_Area" localSheetId="18">'Servente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10">#REF!</definedName>
    <definedName name="UN" localSheetId="16">#REF!</definedName>
    <definedName name="UN">#REF!</definedName>
  </definedNames>
  <calcPr calcId="191029" fullPrecision="0"/>
</workbook>
</file>

<file path=xl/calcChain.xml><?xml version="1.0" encoding="utf-8"?>
<calcChain xmlns="http://schemas.openxmlformats.org/spreadsheetml/2006/main">
  <c r="F46" i="132" l="1"/>
  <c r="F45" i="132"/>
  <c r="F46" i="95"/>
  <c r="F45" i="95"/>
  <c r="F46" i="129"/>
  <c r="F45" i="129"/>
  <c r="F46" i="115"/>
  <c r="F45" i="115"/>
  <c r="F46" i="113"/>
  <c r="F45" i="113"/>
  <c r="F46" i="71"/>
  <c r="F45" i="71"/>
  <c r="E126" i="38" l="1"/>
  <c r="E107" i="38"/>
  <c r="E84" i="38"/>
  <c r="E85" i="38" s="1"/>
  <c r="E79" i="38"/>
  <c r="E78" i="38"/>
  <c r="E72" i="38"/>
  <c r="E94" i="38" s="1"/>
  <c r="E96" i="38" s="1"/>
  <c r="F53" i="38"/>
  <c r="F57" i="38" s="1"/>
  <c r="F138" i="38" s="1"/>
  <c r="F42" i="38"/>
  <c r="F41" i="38"/>
  <c r="F48" i="38" s="1"/>
  <c r="F137" i="38" s="1"/>
  <c r="G36" i="38"/>
  <c r="F68" i="38" s="1"/>
  <c r="G35" i="38"/>
  <c r="G29" i="38"/>
  <c r="E126" i="36"/>
  <c r="E107" i="36"/>
  <c r="E78" i="36"/>
  <c r="E80" i="36" s="1"/>
  <c r="E72" i="36"/>
  <c r="E94" i="36" s="1"/>
  <c r="F53" i="36"/>
  <c r="F57" i="36" s="1"/>
  <c r="F138" i="36" s="1"/>
  <c r="F42" i="36"/>
  <c r="G35" i="36"/>
  <c r="G29" i="36"/>
  <c r="G36" i="36" s="1"/>
  <c r="F90" i="36" s="1"/>
  <c r="F5" i="133"/>
  <c r="F6" i="133" s="1"/>
  <c r="F83" i="132" s="1"/>
  <c r="F86" i="132" s="1"/>
  <c r="F108" i="132" s="1"/>
  <c r="F4" i="133"/>
  <c r="F3" i="133"/>
  <c r="F2" i="133"/>
  <c r="C101" i="132"/>
  <c r="E101" i="132" s="1"/>
  <c r="E100" i="132"/>
  <c r="E75" i="132"/>
  <c r="E65" i="132"/>
  <c r="E42" i="132"/>
  <c r="E53" i="132" s="1"/>
  <c r="E31" i="132"/>
  <c r="E52" i="132" s="1"/>
  <c r="F25" i="132"/>
  <c r="F26" i="132" s="1"/>
  <c r="F7" i="97"/>
  <c r="F6" i="97"/>
  <c r="F5" i="97"/>
  <c r="F4" i="97"/>
  <c r="F3" i="97"/>
  <c r="F2" i="97"/>
  <c r="F4" i="96"/>
  <c r="F5" i="96" s="1"/>
  <c r="F83" i="95" s="1"/>
  <c r="F3" i="96"/>
  <c r="F2" i="96"/>
  <c r="C101" i="95"/>
  <c r="E101" i="95" s="1"/>
  <c r="E100" i="95"/>
  <c r="E75" i="95"/>
  <c r="E65" i="95"/>
  <c r="E42" i="95"/>
  <c r="E53" i="95" s="1"/>
  <c r="E31" i="95"/>
  <c r="E52" i="95" s="1"/>
  <c r="F25" i="95"/>
  <c r="F26" i="95" s="1"/>
  <c r="F4" i="131"/>
  <c r="F3" i="131"/>
  <c r="F2" i="131"/>
  <c r="F3" i="130"/>
  <c r="F2" i="130"/>
  <c r="C101" i="129"/>
  <c r="E101" i="129" s="1"/>
  <c r="E100" i="129"/>
  <c r="E75" i="129"/>
  <c r="E65" i="129"/>
  <c r="E52" i="129"/>
  <c r="E42" i="129"/>
  <c r="E53" i="129" s="1"/>
  <c r="E31" i="129"/>
  <c r="F25" i="129"/>
  <c r="F26" i="129" s="1"/>
  <c r="F2" i="117"/>
  <c r="F3" i="117" s="1"/>
  <c r="F4" i="117" s="1"/>
  <c r="F84" i="115" s="1"/>
  <c r="F4" i="116"/>
  <c r="F3" i="116"/>
  <c r="F2" i="116"/>
  <c r="C101" i="115"/>
  <c r="E101" i="115" s="1"/>
  <c r="E100" i="115"/>
  <c r="E75" i="115"/>
  <c r="E65" i="115"/>
  <c r="E42" i="115"/>
  <c r="E53" i="115" s="1"/>
  <c r="E31" i="115"/>
  <c r="E52" i="115" s="1"/>
  <c r="F25" i="115"/>
  <c r="F5" i="114"/>
  <c r="F6" i="114" s="1"/>
  <c r="F83" i="113" s="1"/>
  <c r="F86" i="113" s="1"/>
  <c r="F108" i="113" s="1"/>
  <c r="F4" i="114"/>
  <c r="F3" i="114"/>
  <c r="F2" i="114"/>
  <c r="C101" i="113"/>
  <c r="E101" i="113" s="1"/>
  <c r="E100" i="113"/>
  <c r="E75" i="113"/>
  <c r="E65" i="113"/>
  <c r="E42" i="113"/>
  <c r="E53" i="113" s="1"/>
  <c r="E31" i="113"/>
  <c r="E52" i="113" s="1"/>
  <c r="F25" i="113"/>
  <c r="F26" i="113" s="1"/>
  <c r="F4" i="74"/>
  <c r="F3" i="74"/>
  <c r="F2" i="74"/>
  <c r="F5" i="74" s="1"/>
  <c r="F6" i="74" s="1"/>
  <c r="F84" i="71" s="1"/>
  <c r="F4" i="72"/>
  <c r="F3" i="72"/>
  <c r="F2" i="72"/>
  <c r="C101" i="71"/>
  <c r="E101" i="71" s="1"/>
  <c r="E100" i="71"/>
  <c r="E75" i="71"/>
  <c r="E65" i="71"/>
  <c r="E42" i="71"/>
  <c r="E53" i="71" s="1"/>
  <c r="E31" i="71"/>
  <c r="E52" i="71" s="1"/>
  <c r="F25" i="71"/>
  <c r="E126" i="12"/>
  <c r="E107" i="12"/>
  <c r="E94" i="12"/>
  <c r="E96" i="12" s="1"/>
  <c r="E79" i="12"/>
  <c r="E78" i="12"/>
  <c r="E72" i="12"/>
  <c r="E84" i="12" s="1"/>
  <c r="E85" i="12" s="1"/>
  <c r="F53" i="12"/>
  <c r="F57" i="12" s="1"/>
  <c r="F138" i="12" s="1"/>
  <c r="F42" i="12"/>
  <c r="G36" i="12"/>
  <c r="F104" i="12" s="1"/>
  <c r="G35" i="12"/>
  <c r="G29" i="12"/>
  <c r="F49" i="115" l="1"/>
  <c r="F54" i="115" s="1"/>
  <c r="F49" i="113"/>
  <c r="F54" i="113" s="1"/>
  <c r="F49" i="71"/>
  <c r="F54" i="71" s="1"/>
  <c r="F136" i="12"/>
  <c r="E109" i="38"/>
  <c r="F41" i="12"/>
  <c r="F48" i="12" s="1"/>
  <c r="F83" i="12"/>
  <c r="F84" i="12" s="1"/>
  <c r="F85" i="12" s="1"/>
  <c r="F116" i="12" s="1"/>
  <c r="F66" i="12"/>
  <c r="F67" i="38"/>
  <c r="F103" i="12"/>
  <c r="E108" i="38"/>
  <c r="F77" i="12"/>
  <c r="F78" i="12" s="1"/>
  <c r="E108" i="12"/>
  <c r="F26" i="71"/>
  <c r="F30" i="71" s="1"/>
  <c r="F5" i="72"/>
  <c r="F6" i="72" s="1"/>
  <c r="F83" i="71" s="1"/>
  <c r="F26" i="115"/>
  <c r="F104" i="115" s="1"/>
  <c r="F4" i="130"/>
  <c r="F5" i="130" s="1"/>
  <c r="F83" i="129" s="1"/>
  <c r="F8" i="97"/>
  <c r="F9" i="97" s="1"/>
  <c r="F84" i="95" s="1"/>
  <c r="F86" i="95" s="1"/>
  <c r="F108" i="95" s="1"/>
  <c r="F93" i="12"/>
  <c r="F7" i="131"/>
  <c r="F8" i="131" s="1"/>
  <c r="F84" i="129" s="1"/>
  <c r="F49" i="132"/>
  <c r="F54" i="132" s="1"/>
  <c r="E79" i="36"/>
  <c r="E80" i="38"/>
  <c r="F137" i="12"/>
  <c r="F140" i="12" s="1"/>
  <c r="F104" i="129"/>
  <c r="F64" i="129"/>
  <c r="F30" i="129"/>
  <c r="F61" i="129"/>
  <c r="F29" i="129"/>
  <c r="F31" i="129" s="1"/>
  <c r="F52" i="129" s="1"/>
  <c r="F30" i="113"/>
  <c r="F104" i="113"/>
  <c r="F64" i="113"/>
  <c r="F61" i="113"/>
  <c r="F29" i="113"/>
  <c r="F31" i="113" s="1"/>
  <c r="F52" i="113" s="1"/>
  <c r="F91" i="36"/>
  <c r="F86" i="71"/>
  <c r="F108" i="71" s="1"/>
  <c r="F64" i="95"/>
  <c r="F104" i="95"/>
  <c r="F30" i="95"/>
  <c r="F29" i="95"/>
  <c r="F61" i="95"/>
  <c r="E80" i="12"/>
  <c r="F94" i="12"/>
  <c r="F49" i="129"/>
  <c r="F54" i="129" s="1"/>
  <c r="F136" i="38"/>
  <c r="F140" i="38" s="1"/>
  <c r="F103" i="38"/>
  <c r="F93" i="38"/>
  <c r="F83" i="38"/>
  <c r="F65" i="38"/>
  <c r="F102" i="38"/>
  <c r="F92" i="38"/>
  <c r="F64" i="38"/>
  <c r="F101" i="38"/>
  <c r="F71" i="38"/>
  <c r="F90" i="38"/>
  <c r="F70" i="38"/>
  <c r="F69" i="38"/>
  <c r="F77" i="38"/>
  <c r="F78" i="38" s="1"/>
  <c r="F94" i="38"/>
  <c r="F65" i="12"/>
  <c r="F106" i="36"/>
  <c r="F95" i="38"/>
  <c r="E108" i="36"/>
  <c r="E109" i="36" s="1"/>
  <c r="F104" i="38"/>
  <c r="E109" i="12"/>
  <c r="F67" i="12"/>
  <c r="F5" i="116"/>
  <c r="F6" i="116" s="1"/>
  <c r="F83" i="115" s="1"/>
  <c r="F86" i="115" s="1"/>
  <c r="F108" i="115" s="1"/>
  <c r="F68" i="36"/>
  <c r="F105" i="38"/>
  <c r="F102" i="12"/>
  <c r="F92" i="12"/>
  <c r="F64" i="12"/>
  <c r="F101" i="12"/>
  <c r="F71" i="12"/>
  <c r="F90" i="12"/>
  <c r="F70" i="12"/>
  <c r="F106" i="12"/>
  <c r="F95" i="12"/>
  <c r="F68" i="12"/>
  <c r="F69" i="12"/>
  <c r="F105" i="12"/>
  <c r="F64" i="71"/>
  <c r="F69" i="36"/>
  <c r="F66" i="38"/>
  <c r="F106" i="38"/>
  <c r="F49" i="95"/>
  <c r="F54" i="95" s="1"/>
  <c r="F70" i="36"/>
  <c r="F104" i="132"/>
  <c r="F61" i="132"/>
  <c r="F64" i="132"/>
  <c r="F29" i="132"/>
  <c r="F30" i="132"/>
  <c r="F105" i="36"/>
  <c r="F67" i="36"/>
  <c r="F41" i="36"/>
  <c r="F48" i="36" s="1"/>
  <c r="F137" i="36" s="1"/>
  <c r="F92" i="36"/>
  <c r="F96" i="36" s="1"/>
  <c r="F117" i="36" s="1"/>
  <c r="F64" i="36"/>
  <c r="F104" i="36"/>
  <c r="F77" i="36"/>
  <c r="F78" i="36" s="1"/>
  <c r="F66" i="36"/>
  <c r="F102" i="36"/>
  <c r="F136" i="36"/>
  <c r="F103" i="36"/>
  <c r="F93" i="36"/>
  <c r="F83" i="36"/>
  <c r="F65" i="36"/>
  <c r="F101" i="36"/>
  <c r="F107" i="36" s="1"/>
  <c r="F71" i="36"/>
  <c r="F94" i="36"/>
  <c r="F95" i="36"/>
  <c r="F79" i="12"/>
  <c r="F80" i="12" s="1"/>
  <c r="F115" i="12" s="1"/>
  <c r="E96" i="36"/>
  <c r="F29" i="115"/>
  <c r="F61" i="115"/>
  <c r="F30" i="115"/>
  <c r="E84" i="36"/>
  <c r="E85" i="36" s="1"/>
  <c r="F64" i="115"/>
  <c r="F29" i="71" l="1"/>
  <c r="F31" i="71" s="1"/>
  <c r="F37" i="71" s="1"/>
  <c r="F104" i="71"/>
  <c r="F61" i="71"/>
  <c r="F107" i="12"/>
  <c r="F41" i="129"/>
  <c r="F31" i="132"/>
  <c r="F52" i="132" s="1"/>
  <c r="F107" i="38"/>
  <c r="F86" i="129"/>
  <c r="F108" i="129" s="1"/>
  <c r="F31" i="95"/>
  <c r="F34" i="113"/>
  <c r="F142" i="12"/>
  <c r="F143" i="12" s="1"/>
  <c r="F79" i="36"/>
  <c r="F80" i="36" s="1"/>
  <c r="F115" i="36" s="1"/>
  <c r="F35" i="113"/>
  <c r="F38" i="113"/>
  <c r="F41" i="113"/>
  <c r="F59" i="113" s="1"/>
  <c r="F35" i="129"/>
  <c r="F34" i="129"/>
  <c r="F72" i="12"/>
  <c r="F114" i="12" s="1"/>
  <c r="F35" i="132"/>
  <c r="F91" i="38"/>
  <c r="F96" i="38" s="1"/>
  <c r="F117" i="38" s="1"/>
  <c r="F40" i="95"/>
  <c r="F36" i="113"/>
  <c r="F36" i="129"/>
  <c r="F39" i="129"/>
  <c r="F72" i="38"/>
  <c r="F114" i="38" s="1"/>
  <c r="F108" i="12"/>
  <c r="F109" i="12" s="1"/>
  <c r="F118" i="12" s="1"/>
  <c r="F31" i="115"/>
  <c r="F85" i="38"/>
  <c r="F116" i="38" s="1"/>
  <c r="F84" i="38"/>
  <c r="F37" i="95"/>
  <c r="F39" i="95"/>
  <c r="F37" i="129"/>
  <c r="F84" i="36"/>
  <c r="F85" i="36" s="1"/>
  <c r="F116" i="36" s="1"/>
  <c r="F40" i="132"/>
  <c r="F72" i="36"/>
  <c r="F114" i="36" s="1"/>
  <c r="F36" i="95"/>
  <c r="F140" i="36"/>
  <c r="F52" i="71"/>
  <c r="F34" i="71"/>
  <c r="F35" i="95"/>
  <c r="F37" i="113"/>
  <c r="F39" i="113"/>
  <c r="F40" i="129"/>
  <c r="F108" i="38"/>
  <c r="F109" i="38" s="1"/>
  <c r="F118" i="38" s="1"/>
  <c r="F108" i="36"/>
  <c r="F109" i="36" s="1"/>
  <c r="F118" i="36" s="1"/>
  <c r="F91" i="12"/>
  <c r="F96" i="12"/>
  <c r="F117" i="12" s="1"/>
  <c r="F37" i="132"/>
  <c r="F80" i="38"/>
  <c r="F115" i="38" s="1"/>
  <c r="F79" i="38"/>
  <c r="F41" i="95"/>
  <c r="F59" i="95" s="1"/>
  <c r="F40" i="113"/>
  <c r="F59" i="129"/>
  <c r="F38" i="129"/>
  <c r="F142" i="38"/>
  <c r="F143" i="38" s="1"/>
  <c r="F34" i="95"/>
  <c r="F36" i="132" l="1"/>
  <c r="F34" i="132"/>
  <c r="F38" i="132"/>
  <c r="F41" i="132"/>
  <c r="F59" i="132" s="1"/>
  <c r="F35" i="71"/>
  <c r="F41" i="71"/>
  <c r="F59" i="71" s="1"/>
  <c r="F40" i="71"/>
  <c r="F42" i="71"/>
  <c r="F53" i="71" s="1"/>
  <c r="F55" i="71" s="1"/>
  <c r="F36" i="71"/>
  <c r="F39" i="71"/>
  <c r="F38" i="71"/>
  <c r="F42" i="129"/>
  <c r="F53" i="129" s="1"/>
  <c r="F55" i="129" s="1"/>
  <c r="F105" i="129" s="1"/>
  <c r="F52" i="95"/>
  <c r="F38" i="95"/>
  <c r="F42" i="113"/>
  <c r="F53" i="113" s="1"/>
  <c r="F55" i="113" s="1"/>
  <c r="F105" i="113" s="1"/>
  <c r="F39" i="132"/>
  <c r="F120" i="38"/>
  <c r="F42" i="95"/>
  <c r="F53" i="95" s="1"/>
  <c r="F55" i="95" s="1"/>
  <c r="F52" i="115"/>
  <c r="F41" i="115"/>
  <c r="F59" i="115" s="1"/>
  <c r="F35" i="115"/>
  <c r="F34" i="115"/>
  <c r="F36" i="115"/>
  <c r="F39" i="115"/>
  <c r="F40" i="115"/>
  <c r="F38" i="115"/>
  <c r="F37" i="115"/>
  <c r="F120" i="12"/>
  <c r="F142" i="36"/>
  <c r="F143" i="36" s="1"/>
  <c r="F120" i="36"/>
  <c r="F42" i="132" l="1"/>
  <c r="F53" i="132" s="1"/>
  <c r="F55" i="132" s="1"/>
  <c r="F105" i="132" s="1"/>
  <c r="F62" i="129"/>
  <c r="F65" i="129" s="1"/>
  <c r="F71" i="129" s="1"/>
  <c r="F62" i="113"/>
  <c r="F65" i="113" s="1"/>
  <c r="F106" i="113" s="1"/>
  <c r="F105" i="95"/>
  <c r="F62" i="95"/>
  <c r="F65" i="95" s="1"/>
  <c r="F106" i="95" s="1"/>
  <c r="F139" i="36"/>
  <c r="F125" i="36"/>
  <c r="F139" i="38"/>
  <c r="F125" i="38"/>
  <c r="F131" i="38"/>
  <c r="G142" i="38" s="1"/>
  <c r="F129" i="38"/>
  <c r="F62" i="132"/>
  <c r="F65" i="132" s="1"/>
  <c r="F106" i="132" s="1"/>
  <c r="F105" i="71"/>
  <c r="F62" i="71"/>
  <c r="F65" i="71" s="1"/>
  <c r="F106" i="71" s="1"/>
  <c r="F42" i="115"/>
  <c r="F53" i="115" s="1"/>
  <c r="F55" i="115" s="1"/>
  <c r="F139" i="12"/>
  <c r="F125" i="12"/>
  <c r="F69" i="129" l="1"/>
  <c r="F73" i="129"/>
  <c r="F106" i="129"/>
  <c r="F70" i="129"/>
  <c r="F74" i="129"/>
  <c r="F72" i="129"/>
  <c r="F73" i="113"/>
  <c r="F72" i="113"/>
  <c r="F69" i="113"/>
  <c r="F71" i="113"/>
  <c r="F73" i="132"/>
  <c r="F131" i="36"/>
  <c r="G142" i="36" s="1"/>
  <c r="F70" i="95"/>
  <c r="F74" i="113"/>
  <c r="F69" i="132"/>
  <c r="F72" i="132"/>
  <c r="F128" i="38"/>
  <c r="F71" i="95"/>
  <c r="F70" i="113"/>
  <c r="F71" i="132"/>
  <c r="F127" i="38"/>
  <c r="F126" i="38" s="1"/>
  <c r="F132" i="38" s="1"/>
  <c r="F141" i="38" s="1"/>
  <c r="F74" i="95"/>
  <c r="F72" i="95"/>
  <c r="F105" i="115"/>
  <c r="F62" i="115"/>
  <c r="F65" i="115" s="1"/>
  <c r="F106" i="115" s="1"/>
  <c r="F69" i="71"/>
  <c r="F73" i="71"/>
  <c r="F70" i="71"/>
  <c r="F127" i="36"/>
  <c r="F126" i="36" s="1"/>
  <c r="F70" i="132"/>
  <c r="F71" i="71"/>
  <c r="F74" i="71"/>
  <c r="F74" i="132"/>
  <c r="F73" i="95"/>
  <c r="F131" i="12"/>
  <c r="F128" i="12" s="1"/>
  <c r="F72" i="71"/>
  <c r="F132" i="36"/>
  <c r="F141" i="36" s="1"/>
  <c r="F69" i="95"/>
  <c r="F128" i="36"/>
  <c r="F75" i="132" l="1"/>
  <c r="F79" i="132" s="1"/>
  <c r="F80" i="132" s="1"/>
  <c r="F107" i="132" s="1"/>
  <c r="F109" i="132" s="1"/>
  <c r="F90" i="132" s="1"/>
  <c r="F75" i="129"/>
  <c r="F79" i="129" s="1"/>
  <c r="F80" i="129" s="1"/>
  <c r="F107" i="129" s="1"/>
  <c r="F109" i="129" s="1"/>
  <c r="F91" i="129" s="1"/>
  <c r="F75" i="113"/>
  <c r="F79" i="113" s="1"/>
  <c r="F80" i="113" s="1"/>
  <c r="F107" i="113" s="1"/>
  <c r="F109" i="113" s="1"/>
  <c r="F90" i="113" s="1"/>
  <c r="F129" i="36"/>
  <c r="F75" i="71"/>
  <c r="F79" i="71" s="1"/>
  <c r="F80" i="71" s="1"/>
  <c r="F107" i="71" s="1"/>
  <c r="F109" i="71" s="1"/>
  <c r="F74" i="115"/>
  <c r="F70" i="115"/>
  <c r="F75" i="95"/>
  <c r="F79" i="95" s="1"/>
  <c r="F80" i="95" s="1"/>
  <c r="F107" i="95" s="1"/>
  <c r="F109" i="95" s="1"/>
  <c r="F71" i="115"/>
  <c r="G142" i="12"/>
  <c r="F127" i="12"/>
  <c r="F126" i="12" s="1"/>
  <c r="F132" i="12" s="1"/>
  <c r="F141" i="12" s="1"/>
  <c r="F72" i="115"/>
  <c r="F73" i="115"/>
  <c r="F129" i="12"/>
  <c r="F69" i="115"/>
  <c r="F91" i="132" l="1"/>
  <c r="F99" i="132" s="1"/>
  <c r="F90" i="129"/>
  <c r="F75" i="115"/>
  <c r="F79" i="115" s="1"/>
  <c r="F80" i="115" s="1"/>
  <c r="F107" i="115" s="1"/>
  <c r="F109" i="115" s="1"/>
  <c r="F90" i="115" s="1"/>
  <c r="F91" i="113"/>
  <c r="F95" i="113" s="1"/>
  <c r="F90" i="95"/>
  <c r="F91" i="95"/>
  <c r="F94" i="129"/>
  <c r="F97" i="129"/>
  <c r="F95" i="129"/>
  <c r="F99" i="129"/>
  <c r="F91" i="71"/>
  <c r="F90" i="71"/>
  <c r="F97" i="132" l="1"/>
  <c r="F94" i="132"/>
  <c r="F95" i="132"/>
  <c r="F100" i="132" s="1"/>
  <c r="F110" i="132" s="1"/>
  <c r="F111" i="132" s="1"/>
  <c r="F91" i="115"/>
  <c r="F94" i="115" s="1"/>
  <c r="F97" i="113"/>
  <c r="F100" i="113" s="1"/>
  <c r="F110" i="113" s="1"/>
  <c r="F111" i="113" s="1"/>
  <c r="F99" i="113"/>
  <c r="F94" i="113"/>
  <c r="F100" i="129"/>
  <c r="F110" i="129" s="1"/>
  <c r="F111" i="129" s="1"/>
  <c r="F94" i="71"/>
  <c r="F99" i="71"/>
  <c r="F95" i="71"/>
  <c r="F97" i="71"/>
  <c r="F95" i="95"/>
  <c r="F94" i="95"/>
  <c r="F99" i="95"/>
  <c r="F97" i="95"/>
  <c r="F100" i="95" l="1"/>
  <c r="F110" i="95" s="1"/>
  <c r="F111" i="95" s="1"/>
  <c r="F95" i="115"/>
  <c r="F97" i="115"/>
  <c r="F100" i="115" s="1"/>
  <c r="F110" i="115" s="1"/>
  <c r="F111" i="115" s="1"/>
  <c r="F99" i="115"/>
  <c r="F100" i="71"/>
  <c r="F110" i="71" s="1"/>
  <c r="F111" i="7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12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<sst xmlns="http://schemas.openxmlformats.org/spreadsheetml/2006/main" count="1873" uniqueCount="299">
  <si>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</si>
  <si>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</si>
  <si>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</si>
  <si>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</si>
  <si>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</si>
  <si>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</si>
  <si>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</si>
  <si>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</si>
  <si>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</si>
  <si>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</si>
  <si>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</si>
  <si>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</si>
  <si>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</si>
  <si>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</si>
  <si>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</si>
  <si>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</si>
  <si>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</si>
  <si>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</si>
  <si>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</si>
  <si>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</si>
  <si>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</si>
  <si>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</si>
  <si>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</si>
  <si>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</si>
  <si>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</si>
  <si>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</si>
  <si>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</si>
  <si>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</si>
  <si>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</si>
  <si>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</si>
  <si>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</si>
  <si>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</si>
  <si>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</si>
  <si>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</si>
  <si>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</si>
  <si>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</si>
  <si>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</si>
  <si>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</si>
  <si>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</si>
  <si>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</si>
  <si>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</si>
  <si>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</si>
  <si>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</si>
  <si>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</si>
  <si>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</si>
  <si>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</si>
  <si>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</si>
  <si>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</si>
  <si>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</si>
  <si>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</si>
  <si>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</si>
  <si>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</si>
  <si>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</si>
  <si>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</si>
  <si>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</si>
  <si>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</si>
  <si>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</si>
  <si>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</si>
  <si>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</si>
  <si>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</si>
  <si>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</si>
  <si>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</si>
  <si>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</si>
  <si>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</si>
  <si>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</si>
  <si>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</si>
  <si>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</si>
  <si>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</si>
  <si>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</si>
  <si>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</si>
  <si>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</si>
  <si>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</si>
  <si>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</si>
  <si>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</si>
  <si>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</si>
  <si>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</si>
  <si>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</si>
  <si>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</si>
  <si>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</si>
  <si>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</si>
  <si>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</si>
  <si>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</si>
  <si>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</si>
  <si>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</si>
  <si>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</si>
  <si>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</si>
  <si>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</si>
  <si>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</si>
  <si>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</si>
  <si>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</si>
  <si>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</si>
  <si>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</si>
  <si>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</si>
  <si>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</si>
  <si>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</si>
  <si>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</si>
  <si>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</si>
  <si>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</si>
  <si>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</si>
  <si>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</si>
  <si>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</si>
  <si>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</si>
  <si>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</si>
  <si>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</si>
  <si>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</si>
  <si>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</si>
  <si>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</si>
  <si>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</si>
  <si>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</si>
  <si>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</si>
  <si>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</si>
  <si>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</si>
  <si>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</si>
  <si>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</si>
  <si>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</si>
  <si>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</si>
  <si>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</si>
  <si>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</si>
  <si>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</si>
  <si>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</si>
  <si>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</si>
  <si>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</si>
  <si>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</si>
  <si>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</si>
  <si>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</si>
  <si>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</si>
  <si>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</si>
  <si>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</si>
  <si>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</si>
  <si>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</si>
  <si>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</si>
  <si>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</si>
  <si>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</si>
  <si>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</si>
  <si>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</si>
  <si>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</si>
  <si>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</si>
  <si>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</si>
  <si>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</si>
  <si>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</si>
  <si>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</si>
  <si>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</si>
  <si>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</si>
  <si>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</si>
  <si>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</si>
  <si>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</si>
  <si>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</si>
  <si>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</si>
  <si>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</si>
  <si>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</si>
  <si>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</si>
  <si>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</si>
  <si>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</si>
  <si>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</si>
  <si>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</si>
  <si>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</si>
  <si>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</si>
  <si>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</si>
  <si>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</si>
  <si>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do Socorro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</si>
  <si>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</si>
  <si>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</si>
  <si>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</si>
  <si>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</si>
  <si>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</si>
  <si>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</si>
  <si>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</si>
  <si>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</si>
  <si>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</si>
  <si>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</si>
  <si>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</si>
  <si>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</si>
  <si>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</si>
  <si>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</si>
  <si>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</si>
  <si>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</si>
  <si>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</si>
  <si>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</si>
  <si>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</si>
  <si>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</si>
  <si>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</si>
  <si>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</si>
  <si>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</si>
  <si>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</si>
  <si>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</si>
  <si>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</si>
  <si>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</si>
  <si>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</si>
  <si>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</si>
  <si>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</si>
  <si>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</si>
  <si>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</si>
  <si>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</si>
  <si>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</si>
  <si>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</si>
  <si>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</si>
  <si>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</si>
  <si>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</si>
  <si>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</si>
  <si>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</si>
  <si>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</si>
  <si>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</si>
  <si>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</si>
  <si>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</si>
  <si>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</si>
  <si>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</si>
  <si>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</si>
  <si>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</si>
  <si>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</si>
  <si>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</si>
  <si>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</si>
  <si>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</si>
  <si>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</si>
  <si>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</si>
  <si>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</si>
  <si>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</si>
  <si>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</si>
  <si>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</si>
  <si>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</si>
  <si>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</si>
  <si>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</si>
  <si>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</si>
  <si>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</si>
  <si>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</si>
  <si>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</si>
  <si>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</si>
  <si>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</si>
  <si>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</si>
  <si>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</si>
  <si>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</si>
  <si>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</si>
  <si>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</si>
  <si>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</si>
  <si>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</si>
  <si>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</si>
  <si>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</si>
  <si>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</si>
  <si>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</si>
  <si>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</si>
  <si>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</si>
  <si>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</si>
  <si>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</si>
  <si>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</si>
  <si>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</si>
  <si>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</si>
  <si>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</si>
  <si>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</si>
  <si>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</si>
  <si>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</si>
  <si>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</si>
  <si>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</si>
  <si>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</si>
  <si>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4122-05</t>
  </si>
  <si>
    <t>Contínuo</t>
  </si>
  <si>
    <t>Calça social, na cor usual da empresa, tamanho sob medida</t>
  </si>
  <si>
    <t>Sapato preto social</t>
  </si>
  <si>
    <t>7825-10</t>
  </si>
  <si>
    <t>Motorista</t>
  </si>
  <si>
    <t>Protetor Solar, bloqueador UVA/UVB, 120g, FPS mínimo de 30</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</si>
  <si>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</si>
  <si>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</si>
  <si>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</si>
  <si>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</si>
  <si>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</si>
  <si>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</si>
  <si>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</si>
  <si>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</si>
  <si>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7241-10</t>
  </si>
  <si>
    <t>Bombeiro Hidráulico</t>
  </si>
  <si>
    <t>Bota de PVC, cano médio</t>
  </si>
  <si>
    <t>Luvas de PVC , cano longo</t>
  </si>
  <si>
    <t>5174-10</t>
  </si>
  <si>
    <t>Porteiro</t>
  </si>
  <si>
    <t>Camisa social, manga curta com emblema da empresa, tamanho sob medida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</si>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</sst>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69">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b/>
      <sz val="10"/>
      <color theme="1"/>
      <name val="Calibri"/>
      <charset val="134"/>
      <scheme val="minor"/>
    </font>
    <font>
      <i/>
      <sz val="10"/>
      <name val="Calibri"/>
      <charset val="134"/>
      <scheme val="minor"/>
    </font>
    <font>
      <sz val="11"/>
      <color theme="1"/>
      <name val="Calibri"/>
      <charset val="134"/>
      <scheme val="minor"/>
    </font>
    <font>
      <b/>
      <sz val="10"/>
      <name val="Calibri"/>
      <charset val="134"/>
      <scheme val="minor"/>
    </font>
    <font>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u/>
      <sz val="10"/>
      <color indexed="12"/>
      <name val="Arial"/>
      <charset val="134"/>
    </font>
    <font>
      <u/>
      <sz val="11"/>
      <color theme="10"/>
      <name val="Calibri"/>
      <charset val="134"/>
    </font>
    <font>
      <sz val="11"/>
      <color rgb="FF000000"/>
      <name val="Calibri"/>
      <charset val="134"/>
    </font>
    <font>
      <sz val="10"/>
      <color rgb="FF000000"/>
      <name val="Calibri"/>
      <charset val="134"/>
    </font>
    <font>
      <b/>
      <sz val="15"/>
      <color indexed="56"/>
      <name val="Calibri"/>
      <charset val="134"/>
    </font>
    <font>
      <sz val="11"/>
      <color indexed="8"/>
      <name val="Arial"/>
      <charset val="134"/>
    </font>
    <font>
      <b/>
      <sz val="18"/>
      <color indexed="56"/>
      <name val="Cambria"/>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6" fontId="44" fillId="0" borderId="0" applyFont="0" applyFill="0" applyBorder="0" applyAlignment="0" applyProtection="0"/>
    <xf numFmtId="9" fontId="32" fillId="0" borderId="0" applyFont="0" applyFill="0" applyBorder="0" applyAlignment="0" applyProtection="0"/>
    <xf numFmtId="0" fontId="47" fillId="0" borderId="0"/>
    <xf numFmtId="44" fontId="44" fillId="0" borderId="0" applyFont="0" applyFill="0" applyBorder="0" applyAlignment="0" applyProtection="0"/>
    <xf numFmtId="0" fontId="39" fillId="0" borderId="0"/>
    <xf numFmtId="165" fontId="44" fillId="0" borderId="0" applyFont="0" applyFill="0" applyBorder="0" applyAlignment="0" applyProtection="0"/>
    <xf numFmtId="0"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32" fillId="0" borderId="0" applyFont="0" applyFill="0" applyBorder="0" applyAlignment="0" applyProtection="0"/>
    <xf numFmtId="0" fontId="45" fillId="0" borderId="0" applyNumberFormat="0" applyFill="0" applyBorder="0" applyAlignment="0" applyProtection="0">
      <alignment vertical="top"/>
      <protection locked="0"/>
    </xf>
    <xf numFmtId="0" fontId="39" fillId="0" borderId="0" applyFont="0" applyFill="0" applyBorder="0" applyAlignment="0" applyProtection="0"/>
    <xf numFmtId="165" fontId="39" fillId="0" borderId="0" applyFont="0" applyFill="0" applyBorder="0" applyAlignment="0" applyProtection="0"/>
    <xf numFmtId="165" fontId="44"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44" fontId="44" fillId="0" borderId="0" applyFont="0" applyFill="0" applyBorder="0" applyAlignment="0" applyProtection="0"/>
    <xf numFmtId="0" fontId="48" fillId="0" borderId="0"/>
    <xf numFmtId="44" fontId="44" fillId="0" borderId="0" applyFont="0" applyFill="0" applyBorder="0" applyAlignment="0" applyProtection="0"/>
    <xf numFmtId="43" fontId="44" fillId="0" borderId="0" applyFont="0" applyFill="0" applyBorder="0" applyAlignment="0" applyProtection="0"/>
    <xf numFmtId="165"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0" fontId="39" fillId="0" borderId="0" applyFont="0" applyFill="0" applyBorder="0" applyAlignment="0" applyProtection="0"/>
    <xf numFmtId="44" fontId="44" fillId="0" borderId="0" applyFont="0" applyFill="0" applyBorder="0" applyAlignment="0" applyProtection="0"/>
    <xf numFmtId="44" fontId="44" fillId="0" borderId="0" applyFont="0" applyFill="0" applyBorder="0" applyAlignment="0" applyProtection="0"/>
    <xf numFmtId="44" fontId="44"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44" fontId="47" fillId="0" borderId="0" applyFont="0" applyFill="0" applyBorder="0" applyAlignment="0" applyProtection="0"/>
    <xf numFmtId="164" fontId="44" fillId="0" borderId="0" applyBorder="0" applyProtection="0"/>
    <xf numFmtId="0" fontId="39" fillId="0" borderId="0"/>
    <xf numFmtId="0" fontId="32" fillId="0" borderId="0"/>
    <xf numFmtId="0" fontId="44" fillId="0" borderId="0"/>
    <xf numFmtId="0" fontId="50" fillId="0" borderId="0"/>
    <xf numFmtId="43" fontId="44" fillId="0" borderId="0" applyFont="0" applyFill="0" applyBorder="0" applyAlignment="0" applyProtection="0"/>
    <xf numFmtId="9" fontId="44"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166" fontId="44"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0" fontId="39"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0" fontId="51" fillId="0" borderId="0" applyNumberFormat="0" applyFill="0" applyBorder="0" applyAlignment="0" applyProtection="0"/>
    <xf numFmtId="0" fontId="49" fillId="0" borderId="61" applyNumberFormat="0" applyFill="0" applyAlignment="0" applyProtection="0"/>
    <xf numFmtId="166" fontId="39"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166" fontId="39" fillId="0" borderId="0" applyFont="0" applyFill="0" applyBorder="0" applyAlignment="0" applyProtection="0"/>
    <xf numFmtId="43" fontId="32" fillId="0" borderId="0" applyFont="0" applyFill="0" applyBorder="0" applyAlignment="0" applyProtection="0"/>
  </cellStyleXfs>
  <cellXfs count="395">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lignment wrapText="1"/>
    </xf>
    <xf numFmtId="0" fontId="32" fillId="0" borderId="1" xfId="0" applyFont="1" applyBorder="1" applyAlignment="1">
      <alignment horizontal="center" wrapText="1"/>
    </xf>
    <xf numFmtId="0" fontId="35" fillId="2" borderId="0" xfId="0" applyFont="1" applyFill="1"/>
    <xf numFmtId="0" fontId="35" fillId="2" borderId="0" xfId="0" applyFont="1" applyFill="1" applyAlignment="1">
      <alignment horizontal="center" vertical="center" wrapText="1"/>
    </xf>
    <xf numFmtId="0" fontId="36" fillId="0" borderId="0" xfId="0" applyFont="1" applyBorder="1" applyAlignment="1">
      <alignment horizontal="center" vertical="center"/>
    </xf>
    <xf numFmtId="0" fontId="35" fillId="2" borderId="0" xfId="0" applyFont="1" applyFill="1" applyBorder="1" applyAlignment="1">
      <alignment horizontal="center" vertical="center" wrapText="1"/>
    </xf>
    <xf numFmtId="0" fontId="37" fillId="0" borderId="0" xfId="0" applyFont="1" applyBorder="1" applyAlignment="1">
      <alignment horizontal="justify" vertical="center"/>
    </xf>
    <xf numFmtId="0" fontId="35" fillId="2" borderId="0" xfId="0" applyFont="1" applyFill="1" applyAlignment="1">
      <alignment wrapText="1"/>
    </xf>
    <xf numFmtId="0" fontId="35" fillId="2" borderId="0" xfId="0" applyFont="1" applyFill="1" applyBorder="1"/>
    <xf numFmtId="10" fontId="35" fillId="2" borderId="0" xfId="0" applyNumberFormat="1" applyFont="1" applyFill="1" applyBorder="1" applyAlignment="1">
      <alignment horizontal="center" vertical="center" wrapText="1"/>
    </xf>
    <xf numFmtId="10" fontId="35" fillId="2" borderId="0" xfId="0" applyNumberFormat="1" applyFont="1" applyFill="1" applyBorder="1"/>
    <xf numFmtId="9" fontId="35" fillId="2" borderId="0" xfId="0" applyNumberFormat="1" applyFont="1" applyFill="1"/>
    <xf numFmtId="168" fontId="35" fillId="2" borderId="0" xfId="0" applyNumberFormat="1" applyFont="1" applyFill="1" applyAlignment="1">
      <alignment horizontal="center" vertical="center" wrapText="1"/>
    </xf>
    <xf numFmtId="0" fontId="0" fillId="3" borderId="1" xfId="0" applyFill="1" applyBorder="1" applyProtection="1">
      <protection locked="0"/>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9" fillId="0" borderId="2" xfId="0" applyFont="1" applyBorder="1" applyAlignment="1">
      <alignment horizontal="justify" vertical="center"/>
    </xf>
    <xf numFmtId="0" fontId="0" fillId="0" borderId="4" xfId="0" applyBorder="1" applyAlignment="1"/>
    <xf numFmtId="0" fontId="39" fillId="2" borderId="1" xfId="0" applyFont="1" applyFill="1" applyBorder="1" applyAlignment="1">
      <alignment horizontal="justify" vertical="center"/>
    </xf>
    <xf numFmtId="0" fontId="0" fillId="2" borderId="1" xfId="0" applyFill="1" applyBorder="1" applyAlignment="1"/>
    <xf numFmtId="0" fontId="43" fillId="0" borderId="0" xfId="0" applyFont="1" applyBorder="1" applyAlignment="1">
      <alignment horizontal="justify" vertical="center"/>
    </xf>
    <xf numFmtId="0" fontId="0" fillId="0" borderId="0" xfId="0" applyBorder="1" applyAlignment="1"/>
    <xf numFmtId="0" fontId="42" fillId="0" borderId="2" xfId="0" applyFont="1" applyBorder="1" applyAlignment="1">
      <alignment horizontal="justify" vertical="center"/>
    </xf>
    <xf numFmtId="0" fontId="41" fillId="0" borderId="4" xfId="0" applyFont="1" applyBorder="1" applyAlignment="1"/>
    <xf numFmtId="0" fontId="38" fillId="0" borderId="2" xfId="0" applyFont="1" applyBorder="1" applyAlignment="1">
      <alignment horizontal="justify" vertical="center"/>
    </xf>
    <xf numFmtId="0" fontId="38" fillId="0" borderId="0" xfId="0" applyFont="1" applyBorder="1" applyAlignment="1">
      <alignment horizontal="justify" vertical="center"/>
    </xf>
    <xf numFmtId="0" fontId="35" fillId="2" borderId="0" xfId="0" applyFont="1" applyFill="1" applyBorder="1" applyAlignment="1"/>
    <xf numFmtId="0" fontId="39" fillId="0" borderId="1" xfId="0" applyFont="1" applyBorder="1" applyAlignment="1">
      <alignment horizontal="justify" vertical="center"/>
    </xf>
    <xf numFmtId="0" fontId="0" fillId="0" borderId="1" xfId="0" applyBorder="1" applyAlignment="1"/>
    <xf numFmtId="0" fontId="40"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49" fontId="33" fillId="0" borderId="2" xfId="77" applyNumberFormat="1" applyFont="1" applyBorder="1" applyAlignment="1" applyProtection="1">
      <alignment horizontal="center" vertical="center"/>
    </xf>
    <xf numFmtId="0" fontId="34" fillId="0" borderId="2" xfId="0" applyFont="1" applyBorder="1" applyAlignment="1" applyProtection="1">
      <alignment horizontal="center" vertic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0</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t="s">
        <v>17</v>
      </c>
      <c r="D14" s="257"/>
      <c r="E14" s="258"/>
      <c r="F14" s="240" t="s">
        <v>18</v>
      </c>
      <c r="G14" s="240"/>
    </row>
    <row r="15" spans="1:7" ht="13.5">
      <c r="A15" s="276" t="s">
        <v>19</v>
      </c>
      <c r="B15" s="276"/>
      <c r="C15" s="277" t="s">
        <v>20</v>
      </c>
      <c r="D15" s="278"/>
      <c r="E15" s="279"/>
      <c r="F15" s="280">
        <v>4</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24</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17">
        <v>0</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75</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E77</f>
        <v>8.3299999999999999E-2</v>
      </c>
      <c r="F78" s="15">
        <f>SUM(F77:F77)</f>
        <v>72.77</v>
      </c>
    </row>
    <row r="79" spans="1:9">
      <c r="A79" s="34" t="s">
        <v>7</v>
      </c>
      <c r="B79" s="246" t="s">
        <v>82</v>
      </c>
      <c r="C79" s="246"/>
      <c r="D79" s="246"/>
      <c r="E79" s="28">
        <f>E72*E77</f>
        <v>3.0700000000000002E-2</v>
      </c>
      <c r="F79" s="35">
        <f>F78*E72</f>
        <v>26.78</v>
      </c>
      <c r="G79" s="33"/>
      <c r="H79" s="33"/>
      <c r="I79" s="33"/>
    </row>
    <row r="80" spans="1:9">
      <c r="A80" s="256" t="s">
        <v>77</v>
      </c>
      <c r="B80" s="257"/>
      <c r="C80" s="257"/>
      <c r="D80" s="257"/>
      <c r="E80" s="29">
        <f>SUM(E78:E79)</f>
        <v>0.114</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99</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101</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105</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7">
      <c r="A113" s="5">
        <v>4</v>
      </c>
      <c r="B113" s="240" t="s">
        <v>107</v>
      </c>
      <c r="C113" s="240"/>
      <c r="D113" s="240"/>
      <c r="E113" s="240"/>
      <c r="F113" s="17" t="s">
        <v>33</v>
      </c>
    </row>
    <row r="114" spans="1:7">
      <c r="A114" s="3" t="s">
        <v>67</v>
      </c>
      <c r="B114" s="239" t="s">
        <v>108</v>
      </c>
      <c r="C114" s="239"/>
      <c r="D114" s="239"/>
      <c r="E114" s="239"/>
      <c r="F114" s="17">
        <f>F72</f>
        <v>321.49</v>
      </c>
    </row>
    <row r="115" spans="1:7">
      <c r="A115" s="3" t="s">
        <v>79</v>
      </c>
      <c r="B115" s="247" t="s">
        <v>109</v>
      </c>
      <c r="C115" s="247"/>
      <c r="D115" s="247"/>
      <c r="E115" s="247"/>
      <c r="F115" s="17">
        <f>F80</f>
        <v>99.55</v>
      </c>
    </row>
    <row r="116" spans="1:7">
      <c r="A116" s="3" t="s">
        <v>83</v>
      </c>
      <c r="B116" s="239" t="s">
        <v>110</v>
      </c>
      <c r="C116" s="239"/>
      <c r="D116" s="239"/>
      <c r="E116" s="239"/>
      <c r="F116" s="17">
        <f>F85</f>
        <v>0.23</v>
      </c>
    </row>
    <row r="117" spans="1:7">
      <c r="A117" s="3" t="s">
        <v>88</v>
      </c>
      <c r="B117" s="239" t="s">
        <v>111</v>
      </c>
      <c r="C117" s="239"/>
      <c r="D117" s="239"/>
      <c r="E117" s="239"/>
      <c r="F117" s="17">
        <f>F96</f>
        <v>70.790000000000006</v>
      </c>
    </row>
    <row r="118" spans="1:7">
      <c r="A118" s="3" t="s">
        <v>97</v>
      </c>
      <c r="B118" s="239" t="s">
        <v>112</v>
      </c>
      <c r="C118" s="239"/>
      <c r="D118" s="239"/>
      <c r="E118" s="239"/>
      <c r="F118" s="17">
        <f>F109</f>
        <v>168.39</v>
      </c>
    </row>
    <row r="119" spans="1:7">
      <c r="A119" s="3" t="s">
        <v>113</v>
      </c>
      <c r="B119" s="239" t="s">
        <v>55</v>
      </c>
      <c r="C119" s="239"/>
      <c r="D119" s="239"/>
      <c r="E119" s="239"/>
      <c r="F119" s="17"/>
    </row>
    <row r="120" spans="1:7">
      <c r="A120" s="240" t="s">
        <v>77</v>
      </c>
      <c r="B120" s="240"/>
      <c r="C120" s="240"/>
      <c r="D120" s="240"/>
      <c r="E120" s="240"/>
      <c r="F120" s="15">
        <f>SUM(F114:F119)</f>
        <v>660.45</v>
      </c>
    </row>
    <row r="122" spans="1:7">
      <c r="A122" s="241" t="s">
        <v>114</v>
      </c>
      <c r="B122" s="241"/>
      <c r="C122" s="241"/>
      <c r="D122" s="241"/>
      <c r="E122" s="241"/>
      <c r="F122" s="241"/>
      <c r="G122" s="48"/>
    </row>
    <row r="124" spans="1:7">
      <c r="A124" s="5">
        <v>5</v>
      </c>
      <c r="B124" s="240" t="s">
        <v>115</v>
      </c>
      <c r="C124" s="240"/>
      <c r="D124" s="240"/>
      <c r="E124" s="5" t="s">
        <v>32</v>
      </c>
      <c r="F124" s="15" t="s">
        <v>33</v>
      </c>
    </row>
    <row r="125" spans="1:7">
      <c r="A125" s="34" t="s">
        <v>5</v>
      </c>
      <c r="B125" s="242" t="s">
        <v>116</v>
      </c>
      <c r="C125" s="242"/>
      <c r="D125" s="242"/>
      <c r="E125" s="46">
        <v>0.03</v>
      </c>
      <c r="F125" s="35" t="e">
        <f>E125*($G$36+$F$48+$F$57+$F$120)</f>
        <v>#REF!</v>
      </c>
    </row>
    <row r="126" spans="1:7">
      <c r="A126" s="34" t="s">
        <v>7</v>
      </c>
      <c r="B126" s="236" t="s">
        <v>117</v>
      </c>
      <c r="C126" s="237"/>
      <c r="D126" s="237"/>
      <c r="E126" s="49">
        <f>E127+E128+E129</f>
        <v>0.14249999999999999</v>
      </c>
      <c r="F126" s="40" t="e">
        <f>SUM(F127:F129)</f>
        <v>#REF!</v>
      </c>
    </row>
    <row r="127" spans="1:7">
      <c r="A127" s="34" t="s">
        <v>118</v>
      </c>
      <c r="B127" s="230" t="s">
        <v>119</v>
      </c>
      <c r="C127" s="231"/>
      <c r="D127" s="232"/>
      <c r="E127" s="36">
        <v>7.5999999999999998E-2</v>
      </c>
      <c r="F127" s="35" t="e">
        <f>E127*(G36+F48+F57+F120+F125+F131)/(1-E126)</f>
        <v>#REF!</v>
      </c>
    </row>
    <row r="128" spans="1:7">
      <c r="A128" s="34" t="s">
        <v>120</v>
      </c>
      <c r="B128" s="230" t="s">
        <v>121</v>
      </c>
      <c r="C128" s="231"/>
      <c r="D128" s="232"/>
      <c r="E128" s="36">
        <v>1.6500000000000001E-2</v>
      </c>
      <c r="F128" s="35" t="e">
        <f>E128*(G36+F48+F57+F120+F125+F131)/(1-E126)</f>
        <v>#REF!</v>
      </c>
    </row>
    <row r="129" spans="1:8">
      <c r="A129" s="34" t="s">
        <v>122</v>
      </c>
      <c r="B129" s="233" t="s">
        <v>123</v>
      </c>
      <c r="C129" s="234"/>
      <c r="D129" s="235"/>
      <c r="E129" s="36">
        <v>0.05</v>
      </c>
      <c r="F129" s="35" t="e">
        <f>E129*(G36+F48+F57+F120+F125+F131)/(1-E126)</f>
        <v>#REF!</v>
      </c>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127</v>
      </c>
      <c r="B135" s="237"/>
      <c r="C135" s="237"/>
      <c r="D135" s="237"/>
      <c r="E135" s="238"/>
      <c r="F135" s="35" t="s">
        <v>33</v>
      </c>
    </row>
    <row r="136" spans="1:8">
      <c r="A136" s="34" t="s">
        <v>5</v>
      </c>
      <c r="B136" s="211" t="s">
        <v>128</v>
      </c>
      <c r="C136" s="211"/>
      <c r="D136" s="211"/>
      <c r="E136" s="211"/>
      <c r="F136" s="35">
        <f>G36</f>
        <v>873.6</v>
      </c>
    </row>
    <row r="137" spans="1:8">
      <c r="A137" s="34" t="s">
        <v>7</v>
      </c>
      <c r="B137" s="211" t="s">
        <v>129</v>
      </c>
      <c r="C137" s="211"/>
      <c r="D137" s="211"/>
      <c r="E137" s="211"/>
      <c r="F137" s="35">
        <f>F48</f>
        <v>634.58000000000004</v>
      </c>
    </row>
    <row r="138" spans="1:8">
      <c r="A138" s="34" t="s">
        <v>10</v>
      </c>
      <c r="B138" s="211" t="s">
        <v>130</v>
      </c>
      <c r="C138" s="211"/>
      <c r="D138" s="211"/>
      <c r="E138" s="211"/>
      <c r="F138" s="35" t="e">
        <f>F57</f>
        <v>#REF!</v>
      </c>
    </row>
    <row r="139" spans="1:8">
      <c r="A139" s="34" t="s">
        <v>13</v>
      </c>
      <c r="B139" s="211" t="s">
        <v>131</v>
      </c>
      <c r="C139" s="211"/>
      <c r="D139" s="211"/>
      <c r="E139" s="211"/>
      <c r="F139" s="35">
        <f>F120</f>
        <v>660.45</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6.25" customHeight="1">
      <c r="A145" s="217" t="s">
        <v>134</v>
      </c>
      <c r="B145" s="217"/>
      <c r="C145" s="217"/>
      <c r="D145" s="217"/>
      <c r="E145" s="217"/>
      <c r="F145" s="217"/>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33.75" customHeight="1">
      <c r="A150" s="191" t="s">
        <v>139</v>
      </c>
      <c r="B150" s="192"/>
      <c r="C150" s="193"/>
      <c r="D150" s="194">
        <v>0.05</v>
      </c>
      <c r="E150" s="195"/>
      <c r="F150" s="196"/>
    </row>
    <row r="151" spans="1:8">
      <c r="A151" s="197" t="s">
        <v>81</v>
      </c>
      <c r="B151" s="198"/>
      <c r="C151" s="199"/>
      <c r="D151" s="200">
        <v>0.25430000000000003</v>
      </c>
      <c r="E151" s="201"/>
      <c r="F151" s="202"/>
    </row>
    <row r="152" spans="1:8" ht="33.7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6"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258</v>
      </c>
      <c r="C2" s="74">
        <v>2</v>
      </c>
      <c r="D2" s="74" t="s">
        <v>243</v>
      </c>
      <c r="E2" s="190">
        <v>8.6999999999999993</v>
      </c>
      <c r="F2" s="75">
        <f>E2*C2</f>
        <v>17.399999999999999</v>
      </c>
    </row>
    <row r="3" spans="1:6">
      <c r="A3" s="380" t="s">
        <v>247</v>
      </c>
      <c r="B3" s="380"/>
      <c r="C3" s="380"/>
      <c r="D3" s="380"/>
      <c r="E3" s="380"/>
      <c r="F3" s="75">
        <f>SUM(F2:F2)</f>
        <v>17.399999999999999</v>
      </c>
    </row>
    <row r="4" spans="1:6">
      <c r="A4" s="380" t="s">
        <v>248</v>
      </c>
      <c r="B4" s="380"/>
      <c r="C4" s="380"/>
      <c r="D4" s="380"/>
      <c r="E4" s="380"/>
      <c r="F4" s="75">
        <f>TRUNC(F3/12,2)</f>
        <v>1.45</v>
      </c>
    </row>
  </sheetData>
  <sheetProtection algorithmName="SHA-512" hashValue="JeIKJwqGGZgVeBhOSamP3oeb5tELJTekUVUNUUx9hi3lWXsURjHxvbqX5tArQ5Z0nUJKH/NnyNeF9Xot73sYbw==" saltValue="q7io36q2FUAvWl1QLdLW/w=="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showGridLines="0" view="pageBreakPreview" topLeftCell="A40" zoomScale="120" zoomScaleNormal="16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49" t="s">
        <v>259</v>
      </c>
      <c r="F19" s="350"/>
      <c r="H19" s="78"/>
    </row>
    <row r="20" spans="2:8" s="76" customFormat="1">
      <c r="B20" s="89"/>
      <c r="C20" s="93">
        <v>3</v>
      </c>
      <c r="D20" s="94" t="s">
        <v>170</v>
      </c>
      <c r="E20" s="351">
        <v>1100.92</v>
      </c>
      <c r="F20" s="352"/>
      <c r="H20" s="78"/>
    </row>
    <row r="21" spans="2:8" s="76" customFormat="1">
      <c r="B21" s="89"/>
      <c r="C21" s="93">
        <v>4</v>
      </c>
      <c r="D21" s="94" t="s">
        <v>171</v>
      </c>
      <c r="E21" s="353" t="s">
        <v>260</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5"/>
      <c r="D26" s="106" t="s">
        <v>77</v>
      </c>
      <c r="E26" s="107"/>
      <c r="F26" s="108">
        <f>TRUNC(SUM(F25:F25),2)</f>
        <v>1100.92</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91.7</v>
      </c>
    </row>
    <row r="30" spans="2:8">
      <c r="B30" s="79"/>
      <c r="C30" s="93" t="s">
        <v>7</v>
      </c>
      <c r="D30" s="113" t="s">
        <v>179</v>
      </c>
      <c r="E30" s="114">
        <v>0.121</v>
      </c>
      <c r="F30" s="112">
        <f>TRUNC(($F$26*E30),2)</f>
        <v>133.21</v>
      </c>
    </row>
    <row r="31" spans="2:8">
      <c r="B31" s="79"/>
      <c r="C31" s="105"/>
      <c r="D31" s="106" t="s">
        <v>77</v>
      </c>
      <c r="E31" s="115">
        <f>SUM(E29:E30)</f>
        <v>0.20430000000000001</v>
      </c>
      <c r="F31" s="116">
        <f>TRUNC(SUM(F29:F30),2)</f>
        <v>224.91</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265.16000000000003</v>
      </c>
    </row>
    <row r="35" spans="2:6">
      <c r="B35" s="79"/>
      <c r="C35" s="93" t="s">
        <v>7</v>
      </c>
      <c r="D35" s="102" t="s">
        <v>183</v>
      </c>
      <c r="E35" s="123">
        <v>2.5000000000000001E-2</v>
      </c>
      <c r="F35" s="124">
        <f t="shared" si="0"/>
        <v>33.14</v>
      </c>
    </row>
    <row r="36" spans="2:6">
      <c r="B36" s="79"/>
      <c r="C36" s="93" t="s">
        <v>10</v>
      </c>
      <c r="D36" s="102" t="s">
        <v>184</v>
      </c>
      <c r="E36" s="123">
        <v>0.03</v>
      </c>
      <c r="F36" s="124">
        <f t="shared" si="0"/>
        <v>39.770000000000003</v>
      </c>
    </row>
    <row r="37" spans="2:6">
      <c r="B37" s="79"/>
      <c r="C37" s="93" t="s">
        <v>13</v>
      </c>
      <c r="D37" s="102" t="s">
        <v>185</v>
      </c>
      <c r="E37" s="123">
        <v>1.4999999999999999E-2</v>
      </c>
      <c r="F37" s="124">
        <f t="shared" si="0"/>
        <v>19.88</v>
      </c>
    </row>
    <row r="38" spans="2:6">
      <c r="B38" s="79"/>
      <c r="C38" s="93" t="s">
        <v>38</v>
      </c>
      <c r="D38" s="102" t="s">
        <v>186</v>
      </c>
      <c r="E38" s="123">
        <v>0.01</v>
      </c>
      <c r="F38" s="124">
        <f t="shared" si="0"/>
        <v>13.25</v>
      </c>
    </row>
    <row r="39" spans="2:6">
      <c r="B39" s="79"/>
      <c r="C39" s="93" t="s">
        <v>40</v>
      </c>
      <c r="D39" s="102" t="s">
        <v>187</v>
      </c>
      <c r="E39" s="123">
        <v>6.0000000000000001E-3</v>
      </c>
      <c r="F39" s="124">
        <f t="shared" si="0"/>
        <v>7.95</v>
      </c>
    </row>
    <row r="40" spans="2:6">
      <c r="B40" s="79"/>
      <c r="C40" s="93" t="s">
        <v>42</v>
      </c>
      <c r="D40" s="102" t="s">
        <v>188</v>
      </c>
      <c r="E40" s="123">
        <v>2E-3</v>
      </c>
      <c r="F40" s="124">
        <f t="shared" si="0"/>
        <v>2.65</v>
      </c>
    </row>
    <row r="41" spans="2:6">
      <c r="B41" s="79"/>
      <c r="C41" s="93" t="s">
        <v>44</v>
      </c>
      <c r="D41" s="102" t="s">
        <v>74</v>
      </c>
      <c r="E41" s="123">
        <v>0.08</v>
      </c>
      <c r="F41" s="124">
        <f t="shared" si="0"/>
        <v>106.06</v>
      </c>
    </row>
    <row r="42" spans="2:6">
      <c r="B42" s="79"/>
      <c r="C42" s="346" t="s">
        <v>77</v>
      </c>
      <c r="D42" s="339"/>
      <c r="E42" s="126">
        <f>SUM(E34:E41)</f>
        <v>0.36799999999999999</v>
      </c>
      <c r="F42" s="127">
        <f>TRUNC(SUM(F34:F41),2)</f>
        <v>487.86</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101.94</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366.14</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224.91</v>
      </c>
    </row>
    <row r="53" spans="2:8">
      <c r="B53" s="79"/>
      <c r="C53" s="93" t="s">
        <v>180</v>
      </c>
      <c r="D53" s="113" t="s">
        <v>196</v>
      </c>
      <c r="E53" s="114">
        <f>E42</f>
        <v>0.36799999999999999</v>
      </c>
      <c r="F53" s="118">
        <f>F42</f>
        <v>487.86</v>
      </c>
    </row>
    <row r="54" spans="2:8">
      <c r="B54" s="79"/>
      <c r="C54" s="93" t="s">
        <v>189</v>
      </c>
      <c r="D54" s="113" t="s">
        <v>48</v>
      </c>
      <c r="E54" s="138"/>
      <c r="F54" s="118">
        <f>F49</f>
        <v>366.14</v>
      </c>
    </row>
    <row r="55" spans="2:8">
      <c r="B55" s="79"/>
      <c r="C55" s="135"/>
      <c r="D55" s="125" t="s">
        <v>77</v>
      </c>
      <c r="E55" s="139"/>
      <c r="F55" s="116">
        <f>SUM(F52:F54)</f>
        <v>1078.9100000000001</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7.55</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44.03</v>
      </c>
      <c r="G61" s="145"/>
      <c r="H61" s="146"/>
    </row>
    <row r="62" spans="2:8" s="77" customFormat="1">
      <c r="B62" s="141"/>
      <c r="C62" s="142" t="s">
        <v>13</v>
      </c>
      <c r="D62" s="143" t="s">
        <v>202</v>
      </c>
      <c r="E62" s="144">
        <v>1.8499999999999999E-2</v>
      </c>
      <c r="F62" s="124">
        <f>TRUNC(((F26+F55)*E62),2)</f>
        <v>40.32</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91.9</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Aux. Manut. Predial'!F5</f>
        <v>31.69</v>
      </c>
    </row>
    <row r="84" spans="2:6">
      <c r="B84" s="79"/>
      <c r="C84" s="93" t="s">
        <v>7</v>
      </c>
      <c r="D84" s="307" t="s">
        <v>215</v>
      </c>
      <c r="E84" s="308"/>
      <c r="F84" s="155">
        <f>'Equipamentos - Aux. Manut. Pred'!F8</f>
        <v>5.99</v>
      </c>
    </row>
    <row r="85" spans="2:6">
      <c r="B85" s="79"/>
      <c r="C85" s="93" t="s">
        <v>10</v>
      </c>
      <c r="D85" s="307"/>
      <c r="E85" s="308"/>
      <c r="F85" s="118">
        <v>0</v>
      </c>
    </row>
    <row r="86" spans="2:6" ht="16.5" customHeight="1">
      <c r="B86" s="79"/>
      <c r="C86" s="312" t="s">
        <v>77</v>
      </c>
      <c r="D86" s="318"/>
      <c r="E86" s="313"/>
      <c r="F86" s="127">
        <f>TRUNC(SUM(F83:F85),2)</f>
        <v>37.68</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57.5</v>
      </c>
    </row>
    <row r="91" spans="2:6">
      <c r="B91" s="79"/>
      <c r="C91" s="93" t="s">
        <v>7</v>
      </c>
      <c r="D91" s="102" t="s">
        <v>126</v>
      </c>
      <c r="E91" s="158">
        <v>3.2599999999999997E-2</v>
      </c>
      <c r="F91" s="159">
        <f>TRUNC((F109*E91),2)</f>
        <v>75.28</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17.37</v>
      </c>
    </row>
    <row r="95" spans="2:6">
      <c r="B95" s="79"/>
      <c r="C95" s="161"/>
      <c r="D95" s="102" t="s">
        <v>220</v>
      </c>
      <c r="E95" s="158">
        <v>0.03</v>
      </c>
      <c r="F95" s="159">
        <f>TRUNC(((F90+F91+F109)/E101*E95),2)</f>
        <v>80.2</v>
      </c>
    </row>
    <row r="96" spans="2:6">
      <c r="B96" s="79"/>
      <c r="C96" s="161"/>
      <c r="D96" s="120" t="s">
        <v>221</v>
      </c>
      <c r="E96" s="160"/>
      <c r="F96" s="159"/>
    </row>
    <row r="97" spans="2:6">
      <c r="B97" s="79"/>
      <c r="C97" s="161"/>
      <c r="D97" s="102" t="s">
        <v>222</v>
      </c>
      <c r="E97" s="158">
        <v>0.05</v>
      </c>
      <c r="F97" s="159">
        <f>TRUNC((F90+F91+F109)/E101*E97,2)</f>
        <v>133.66999999999999</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364.02</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1100.92</v>
      </c>
    </row>
    <row r="105" spans="2:6">
      <c r="B105" s="79"/>
      <c r="C105" s="93" t="s">
        <v>7</v>
      </c>
      <c r="D105" s="306" t="s">
        <v>228</v>
      </c>
      <c r="E105" s="306"/>
      <c r="F105" s="118">
        <f>F55</f>
        <v>1078.9100000000001</v>
      </c>
    </row>
    <row r="106" spans="2:6">
      <c r="B106" s="79"/>
      <c r="C106" s="93" t="s">
        <v>10</v>
      </c>
      <c r="D106" s="306" t="s">
        <v>229</v>
      </c>
      <c r="E106" s="306"/>
      <c r="F106" s="118">
        <f>F65</f>
        <v>91.9</v>
      </c>
    </row>
    <row r="107" spans="2:6">
      <c r="B107" s="79"/>
      <c r="C107" s="93" t="s">
        <v>13</v>
      </c>
      <c r="D107" s="307" t="s">
        <v>230</v>
      </c>
      <c r="E107" s="308"/>
      <c r="F107" s="118">
        <f>F80</f>
        <v>0</v>
      </c>
    </row>
    <row r="108" spans="2:6">
      <c r="B108" s="79"/>
      <c r="C108" s="93" t="s">
        <v>38</v>
      </c>
      <c r="D108" s="306" t="s">
        <v>231</v>
      </c>
      <c r="E108" s="306"/>
      <c r="F108" s="118">
        <f>F86</f>
        <v>37.68</v>
      </c>
    </row>
    <row r="109" spans="2:6">
      <c r="B109" s="79"/>
      <c r="C109" s="309" t="s">
        <v>232</v>
      </c>
      <c r="D109" s="310"/>
      <c r="E109" s="311"/>
      <c r="F109" s="171">
        <f>TRUNC(SUM(F104:F108),2)</f>
        <v>2309.41</v>
      </c>
    </row>
    <row r="110" spans="2:6">
      <c r="B110" s="79"/>
      <c r="C110" s="93" t="s">
        <v>40</v>
      </c>
      <c r="D110" s="307" t="s">
        <v>233</v>
      </c>
      <c r="E110" s="308"/>
      <c r="F110" s="172">
        <f>F100</f>
        <v>364.02</v>
      </c>
    </row>
    <row r="111" spans="2:6">
      <c r="B111" s="79"/>
      <c r="C111" s="301" t="s">
        <v>234</v>
      </c>
      <c r="D111" s="302"/>
      <c r="E111" s="303"/>
      <c r="F111" s="173">
        <f>SUM(F109:F110)</f>
        <v>2673.43</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4XpERhGEUJ9VLEfckhMNTEP+Lo9agt+dG0qQxP/q6AD7ZLLASemklr4K44RL9R0UpqKG535tnRdh8JS6DbvhBw==" saltValue="3dHjeuL74T0nLl+ZvAIVv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A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261</v>
      </c>
      <c r="C2" s="74">
        <v>4</v>
      </c>
      <c r="D2" s="74" t="s">
        <v>243</v>
      </c>
      <c r="E2" s="190">
        <v>74.66</v>
      </c>
      <c r="F2" s="75">
        <f>E2*C2</f>
        <v>298.64</v>
      </c>
    </row>
    <row r="3" spans="1:6" ht="30">
      <c r="A3" s="72">
        <v>2</v>
      </c>
      <c r="B3" s="73" t="s">
        <v>262</v>
      </c>
      <c r="C3" s="74">
        <v>2</v>
      </c>
      <c r="D3" s="74" t="s">
        <v>246</v>
      </c>
      <c r="E3" s="190">
        <v>40.840000000000003</v>
      </c>
      <c r="F3" s="75">
        <f>E3*C3</f>
        <v>81.680000000000007</v>
      </c>
    </row>
    <row r="4" spans="1:6">
      <c r="A4" s="380" t="s">
        <v>247</v>
      </c>
      <c r="B4" s="380"/>
      <c r="C4" s="380"/>
      <c r="D4" s="380"/>
      <c r="E4" s="380"/>
      <c r="F4" s="75">
        <f>SUM(F2:F3)</f>
        <v>380.32</v>
      </c>
    </row>
    <row r="5" spans="1:6">
      <c r="A5" s="380" t="s">
        <v>248</v>
      </c>
      <c r="B5" s="380"/>
      <c r="C5" s="380"/>
      <c r="D5" s="380"/>
      <c r="E5" s="380"/>
      <c r="F5" s="75">
        <f>TRUNC(F4/12,2)</f>
        <v>31.69</v>
      </c>
    </row>
  </sheetData>
  <sheetProtection algorithmName="SHA-512" hashValue="zjikxvxlFPzhQheBoQm7Cbj+gBuo3uqeJcRLUZh6i9QfcEB7mCmR+Ux37RQoeclIaxT7p4vgjnvxECflWHDvJA==" saltValue="UgA69GDGoaGi+epfky3hA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177" t="s">
        <v>263</v>
      </c>
      <c r="C2" s="74">
        <v>4</v>
      </c>
      <c r="D2" s="74" t="s">
        <v>246</v>
      </c>
      <c r="E2" s="190">
        <v>11.3</v>
      </c>
      <c r="F2" s="75">
        <f>E2*C2</f>
        <v>45.2</v>
      </c>
    </row>
    <row r="3" spans="1:6" ht="60">
      <c r="A3" s="72">
        <v>2</v>
      </c>
      <c r="B3" s="177" t="s">
        <v>264</v>
      </c>
      <c r="C3" s="74">
        <v>1</v>
      </c>
      <c r="D3" s="74" t="s">
        <v>243</v>
      </c>
      <c r="E3" s="190">
        <v>18.36</v>
      </c>
      <c r="F3" s="75">
        <f>E3*C3</f>
        <v>18.36</v>
      </c>
    </row>
    <row r="4" spans="1:6" ht="45">
      <c r="A4" s="72">
        <v>3</v>
      </c>
      <c r="B4" s="177" t="s">
        <v>265</v>
      </c>
      <c r="C4" s="74">
        <v>2</v>
      </c>
      <c r="D4" s="178" t="s">
        <v>243</v>
      </c>
      <c r="E4" s="190">
        <v>4.18</v>
      </c>
      <c r="F4" s="75">
        <f>E4*C4</f>
        <v>8.36</v>
      </c>
    </row>
    <row r="5" spans="1:6" ht="60">
      <c r="A5" s="72">
        <v>4</v>
      </c>
      <c r="B5" s="177" t="s">
        <v>266</v>
      </c>
      <c r="C5" s="74">
        <v>6</v>
      </c>
      <c r="D5" s="74" t="s">
        <v>243</v>
      </c>
      <c r="E5" s="190">
        <v>1.24</v>
      </c>
      <c r="F5" s="75"/>
    </row>
    <row r="6" spans="1:6" ht="45">
      <c r="A6" s="72">
        <v>5</v>
      </c>
      <c r="B6" s="177" t="s">
        <v>258</v>
      </c>
      <c r="C6" s="74">
        <v>2</v>
      </c>
      <c r="D6" s="178" t="s">
        <v>243</v>
      </c>
      <c r="E6" s="190">
        <v>8.6999999999999993</v>
      </c>
      <c r="F6" s="75"/>
    </row>
    <row r="7" spans="1:6">
      <c r="A7" s="380" t="s">
        <v>247</v>
      </c>
      <c r="B7" s="380"/>
      <c r="C7" s="380"/>
      <c r="D7" s="380"/>
      <c r="E7" s="380"/>
      <c r="F7" s="75">
        <f>SUM(F2:F6)</f>
        <v>71.92</v>
      </c>
    </row>
    <row r="8" spans="1:6">
      <c r="A8" s="380" t="s">
        <v>248</v>
      </c>
      <c r="B8" s="380"/>
      <c r="C8" s="380"/>
      <c r="D8" s="380"/>
      <c r="E8" s="380"/>
      <c r="F8" s="75">
        <f>TRUNC(F7/12,2)</f>
        <v>5.99</v>
      </c>
    </row>
  </sheetData>
  <sheetProtection algorithmName="SHA-512" hashValue="/Z+0OOeFdyYtyeEqsbk3Qe8QWBzs4xYvQRYiCvpCFOPeTUZuPjt27KdrWAqMsOth5aiGjtxIF/qfNBmFEtLn3g==" saltValue="Xw3GAqQ0S/ezCHmI0Q05zQ=="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129"/>
  <sheetViews>
    <sheetView view="pageBreakPreview" topLeftCell="A28"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82" t="s">
        <v>267</v>
      </c>
      <c r="F19" s="350"/>
      <c r="H19" s="78"/>
    </row>
    <row r="20" spans="2:8" s="76" customFormat="1">
      <c r="B20" s="89"/>
      <c r="C20" s="93">
        <v>3</v>
      </c>
      <c r="D20" s="94" t="s">
        <v>170</v>
      </c>
      <c r="E20" s="381">
        <v>1524.96</v>
      </c>
      <c r="F20" s="352"/>
      <c r="H20" s="78"/>
    </row>
    <row r="21" spans="2:8" s="76" customFormat="1">
      <c r="B21" s="89"/>
      <c r="C21" s="93">
        <v>4</v>
      </c>
      <c r="D21" s="94" t="s">
        <v>171</v>
      </c>
      <c r="E21" s="383" t="s">
        <v>268</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5"/>
      <c r="D26" s="106" t="s">
        <v>77</v>
      </c>
      <c r="E26" s="107"/>
      <c r="F26" s="108">
        <f>TRUNC(SUM(F25:F25),2)</f>
        <v>1524.96</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127.02</v>
      </c>
    </row>
    <row r="30" spans="2:8">
      <c r="B30" s="79"/>
      <c r="C30" s="93" t="s">
        <v>7</v>
      </c>
      <c r="D30" s="113" t="s">
        <v>179</v>
      </c>
      <c r="E30" s="114">
        <v>0.121</v>
      </c>
      <c r="F30" s="112">
        <f>TRUNC(($F$26*E30),2)</f>
        <v>184.52</v>
      </c>
    </row>
    <row r="31" spans="2:8">
      <c r="B31" s="79"/>
      <c r="C31" s="105"/>
      <c r="D31" s="106" t="s">
        <v>77</v>
      </c>
      <c r="E31" s="115">
        <f>SUM(E29:E30)</f>
        <v>0.20430000000000001</v>
      </c>
      <c r="F31" s="116">
        <f>TRUNC(SUM(F29:F30),2)</f>
        <v>311.54000000000002</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367.3</v>
      </c>
    </row>
    <row r="35" spans="2:6">
      <c r="B35" s="79"/>
      <c r="C35" s="93" t="s">
        <v>7</v>
      </c>
      <c r="D35" s="102" t="s">
        <v>183</v>
      </c>
      <c r="E35" s="123">
        <v>2.5000000000000001E-2</v>
      </c>
      <c r="F35" s="124">
        <f t="shared" si="0"/>
        <v>45.91</v>
      </c>
    </row>
    <row r="36" spans="2:6">
      <c r="B36" s="79"/>
      <c r="C36" s="93" t="s">
        <v>10</v>
      </c>
      <c r="D36" s="102" t="s">
        <v>184</v>
      </c>
      <c r="E36" s="123">
        <v>0.03</v>
      </c>
      <c r="F36" s="124">
        <f t="shared" si="0"/>
        <v>55.09</v>
      </c>
    </row>
    <row r="37" spans="2:6">
      <c r="B37" s="79"/>
      <c r="C37" s="93" t="s">
        <v>13</v>
      </c>
      <c r="D37" s="102" t="s">
        <v>185</v>
      </c>
      <c r="E37" s="123">
        <v>1.4999999999999999E-2</v>
      </c>
      <c r="F37" s="124">
        <f t="shared" si="0"/>
        <v>27.54</v>
      </c>
    </row>
    <row r="38" spans="2:6">
      <c r="B38" s="79"/>
      <c r="C38" s="93" t="s">
        <v>38</v>
      </c>
      <c r="D38" s="102" t="s">
        <v>186</v>
      </c>
      <c r="E38" s="123">
        <v>0.01</v>
      </c>
      <c r="F38" s="124">
        <f t="shared" si="0"/>
        <v>18.36</v>
      </c>
    </row>
    <row r="39" spans="2:6">
      <c r="B39" s="79"/>
      <c r="C39" s="93" t="s">
        <v>40</v>
      </c>
      <c r="D39" s="102" t="s">
        <v>187</v>
      </c>
      <c r="E39" s="123">
        <v>6.0000000000000001E-3</v>
      </c>
      <c r="F39" s="124">
        <f t="shared" si="0"/>
        <v>11.01</v>
      </c>
    </row>
    <row r="40" spans="2:6">
      <c r="B40" s="79"/>
      <c r="C40" s="93" t="s">
        <v>42</v>
      </c>
      <c r="D40" s="102" t="s">
        <v>188</v>
      </c>
      <c r="E40" s="123">
        <v>2E-3</v>
      </c>
      <c r="F40" s="124">
        <f t="shared" si="0"/>
        <v>3.67</v>
      </c>
    </row>
    <row r="41" spans="2:6">
      <c r="B41" s="79"/>
      <c r="C41" s="93" t="s">
        <v>44</v>
      </c>
      <c r="D41" s="102" t="s">
        <v>74</v>
      </c>
      <c r="E41" s="123">
        <v>0.08</v>
      </c>
      <c r="F41" s="124">
        <f t="shared" si="0"/>
        <v>146.91999999999999</v>
      </c>
    </row>
    <row r="42" spans="2:6">
      <c r="B42" s="79"/>
      <c r="C42" s="346" t="s">
        <v>77</v>
      </c>
      <c r="D42" s="339"/>
      <c r="E42" s="126">
        <f>SUM(E34:E41)</f>
        <v>0.36799999999999999</v>
      </c>
      <c r="F42" s="127">
        <f>TRUNC(SUM(F34:F41),2)</f>
        <v>675.8</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76.5</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340.7</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311.54000000000002</v>
      </c>
    </row>
    <row r="53" spans="2:8">
      <c r="B53" s="79"/>
      <c r="C53" s="93" t="s">
        <v>180</v>
      </c>
      <c r="D53" s="113" t="s">
        <v>196</v>
      </c>
      <c r="E53" s="114">
        <f>E42</f>
        <v>0.36799999999999999</v>
      </c>
      <c r="F53" s="118">
        <f>F42</f>
        <v>675.8</v>
      </c>
    </row>
    <row r="54" spans="2:8">
      <c r="B54" s="79"/>
      <c r="C54" s="93" t="s">
        <v>189</v>
      </c>
      <c r="D54" s="113" t="s">
        <v>48</v>
      </c>
      <c r="E54" s="138"/>
      <c r="F54" s="118">
        <f>F49</f>
        <v>340.7</v>
      </c>
    </row>
    <row r="55" spans="2:8">
      <c r="B55" s="79"/>
      <c r="C55" s="135"/>
      <c r="D55" s="125" t="s">
        <v>77</v>
      </c>
      <c r="E55" s="139"/>
      <c r="F55" s="116">
        <f>SUM(F52:F54)</f>
        <v>1328.04</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9.76</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60.99</v>
      </c>
      <c r="G61" s="145"/>
      <c r="H61" s="146"/>
    </row>
    <row r="62" spans="2:8" s="77" customFormat="1">
      <c r="B62" s="141"/>
      <c r="C62" s="142" t="s">
        <v>13</v>
      </c>
      <c r="D62" s="143" t="s">
        <v>202</v>
      </c>
      <c r="E62" s="144">
        <v>1.8499999999999999E-2</v>
      </c>
      <c r="F62" s="124">
        <f>TRUNC(((F26+F55)*E62),2)</f>
        <v>52.78</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123.53</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Bomb. Hidráulico'!F5</f>
        <v>30.13</v>
      </c>
    </row>
    <row r="84" spans="2:6">
      <c r="B84" s="79"/>
      <c r="C84" s="93" t="s">
        <v>7</v>
      </c>
      <c r="D84" s="307" t="s">
        <v>215</v>
      </c>
      <c r="E84" s="308"/>
      <c r="F84" s="156">
        <f>'Equipamentos - Bomb. Hidráulico'!F9</f>
        <v>9.9600000000000009</v>
      </c>
    </row>
    <row r="85" spans="2:6">
      <c r="B85" s="79"/>
      <c r="C85" s="93" t="s">
        <v>10</v>
      </c>
      <c r="D85" s="307"/>
      <c r="E85" s="308"/>
      <c r="F85" s="118">
        <v>0</v>
      </c>
    </row>
    <row r="86" spans="2:6" ht="16.5" customHeight="1">
      <c r="B86" s="79"/>
      <c r="C86" s="312" t="s">
        <v>77</v>
      </c>
      <c r="D86" s="318"/>
      <c r="E86" s="313"/>
      <c r="F86" s="127">
        <f>TRUNC(SUM(F83:F85),2)</f>
        <v>40.090000000000003</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75.11</v>
      </c>
    </row>
    <row r="91" spans="2:6">
      <c r="B91" s="79"/>
      <c r="C91" s="93" t="s">
        <v>7</v>
      </c>
      <c r="D91" s="102" t="s">
        <v>126</v>
      </c>
      <c r="E91" s="158">
        <v>3.2599999999999997E-2</v>
      </c>
      <c r="F91" s="159">
        <f>TRUNC((F109*E91),2)</f>
        <v>98.34</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22.69</v>
      </c>
    </row>
    <row r="95" spans="2:6">
      <c r="B95" s="79"/>
      <c r="C95" s="161"/>
      <c r="D95" s="102" t="s">
        <v>220</v>
      </c>
      <c r="E95" s="158">
        <v>0.03</v>
      </c>
      <c r="F95" s="159">
        <f>TRUNC(((F90+F91+F109)/E101*E95),2)</f>
        <v>104.76</v>
      </c>
    </row>
    <row r="96" spans="2:6">
      <c r="B96" s="79"/>
      <c r="C96" s="161"/>
      <c r="D96" s="120" t="s">
        <v>221</v>
      </c>
      <c r="E96" s="160"/>
      <c r="F96" s="159"/>
    </row>
    <row r="97" spans="2:6">
      <c r="B97" s="79"/>
      <c r="C97" s="161"/>
      <c r="D97" s="102" t="s">
        <v>222</v>
      </c>
      <c r="E97" s="158">
        <v>0.05</v>
      </c>
      <c r="F97" s="159">
        <f>TRUNC((F90+F91+F109)/E101*E97,2)</f>
        <v>174.6</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475.5</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1524.96</v>
      </c>
    </row>
    <row r="105" spans="2:6">
      <c r="B105" s="79"/>
      <c r="C105" s="93" t="s">
        <v>7</v>
      </c>
      <c r="D105" s="306" t="s">
        <v>228</v>
      </c>
      <c r="E105" s="306"/>
      <c r="F105" s="118">
        <f>F55</f>
        <v>1328.04</v>
      </c>
    </row>
    <row r="106" spans="2:6">
      <c r="B106" s="79"/>
      <c r="C106" s="93" t="s">
        <v>10</v>
      </c>
      <c r="D106" s="306" t="s">
        <v>229</v>
      </c>
      <c r="E106" s="306"/>
      <c r="F106" s="118">
        <f>F65</f>
        <v>123.53</v>
      </c>
    </row>
    <row r="107" spans="2:6">
      <c r="B107" s="79"/>
      <c r="C107" s="93" t="s">
        <v>13</v>
      </c>
      <c r="D107" s="307" t="s">
        <v>230</v>
      </c>
      <c r="E107" s="308"/>
      <c r="F107" s="118">
        <f>F80</f>
        <v>0</v>
      </c>
    </row>
    <row r="108" spans="2:6">
      <c r="B108" s="79"/>
      <c r="C108" s="93" t="s">
        <v>38</v>
      </c>
      <c r="D108" s="306" t="s">
        <v>231</v>
      </c>
      <c r="E108" s="306"/>
      <c r="F108" s="118">
        <f>F86</f>
        <v>40.090000000000003</v>
      </c>
    </row>
    <row r="109" spans="2:6">
      <c r="B109" s="79"/>
      <c r="C109" s="309" t="s">
        <v>232</v>
      </c>
      <c r="D109" s="310"/>
      <c r="E109" s="311"/>
      <c r="F109" s="171">
        <f>TRUNC(SUM(F104:F108),2)</f>
        <v>3016.62</v>
      </c>
    </row>
    <row r="110" spans="2:6">
      <c r="B110" s="79"/>
      <c r="C110" s="93" t="s">
        <v>40</v>
      </c>
      <c r="D110" s="307" t="s">
        <v>233</v>
      </c>
      <c r="E110" s="308"/>
      <c r="F110" s="172">
        <f>F100</f>
        <v>475.5</v>
      </c>
    </row>
    <row r="111" spans="2:6">
      <c r="B111" s="79"/>
      <c r="C111" s="301" t="s">
        <v>234</v>
      </c>
      <c r="D111" s="302"/>
      <c r="E111" s="303"/>
      <c r="F111" s="173">
        <f>SUM(F109:F110)</f>
        <v>3492.12</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l4Hj+1fzU8Nqn3YEb5qriYUWFNExzyOjaZZQ68mo7nJE1tepO+sD6KytmxrfMhlFBETVQZk5ia95MDIztto7tQ==" saltValue="Ecr5fKOOOtix0A6fowfYL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D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5"/>
  <sheetViews>
    <sheetView workbookViewId="0">
      <selection activeCell="F13" sqref="F1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261</v>
      </c>
      <c r="C2" s="74">
        <v>4</v>
      </c>
      <c r="D2" s="74" t="s">
        <v>243</v>
      </c>
      <c r="E2" s="190">
        <v>74.66</v>
      </c>
      <c r="F2" s="75">
        <f>E2*C2</f>
        <v>298.64</v>
      </c>
    </row>
    <row r="3" spans="1:6">
      <c r="A3" s="72">
        <v>2</v>
      </c>
      <c r="B3" s="177" t="s">
        <v>269</v>
      </c>
      <c r="C3" s="74">
        <v>2</v>
      </c>
      <c r="D3" s="74" t="s">
        <v>246</v>
      </c>
      <c r="E3" s="190">
        <v>31.51</v>
      </c>
      <c r="F3" s="75">
        <f>E3*C3</f>
        <v>63.02</v>
      </c>
    </row>
    <row r="4" spans="1:6">
      <c r="A4" s="380" t="s">
        <v>247</v>
      </c>
      <c r="B4" s="380"/>
      <c r="C4" s="380"/>
      <c r="D4" s="380"/>
      <c r="E4" s="380"/>
      <c r="F4" s="75">
        <f>SUM(F2:F3)</f>
        <v>361.66</v>
      </c>
    </row>
    <row r="5" spans="1:6">
      <c r="A5" s="380" t="s">
        <v>248</v>
      </c>
      <c r="B5" s="380"/>
      <c r="C5" s="380"/>
      <c r="D5" s="380"/>
      <c r="E5" s="380"/>
      <c r="F5" s="75">
        <f>TRUNC(F4/12,2)</f>
        <v>30.13</v>
      </c>
    </row>
  </sheetData>
  <sheetProtection algorithmName="SHA-512" hashValue="dCzuAn1olVCQ7SROktmJDxHmpRMHShFymNnBj1qK/BoBnpaMNFv1esJl+TEOrieoXH7Fa61BlW7ZM3qKxzmv5g==" saltValue="Jxc/XRFglL1V59GAvGqIT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177" t="s">
        <v>263</v>
      </c>
      <c r="C2" s="74">
        <v>4</v>
      </c>
      <c r="D2" s="178" t="s">
        <v>246</v>
      </c>
      <c r="E2" s="190">
        <v>11.3</v>
      </c>
      <c r="F2" s="75">
        <f t="shared" ref="F2:F7" si="0">E2*C2</f>
        <v>45.2</v>
      </c>
    </row>
    <row r="3" spans="1:6" ht="45">
      <c r="A3" s="72">
        <v>2</v>
      </c>
      <c r="B3" s="177" t="s">
        <v>264</v>
      </c>
      <c r="C3" s="74">
        <v>1</v>
      </c>
      <c r="D3" s="74" t="s">
        <v>243</v>
      </c>
      <c r="E3" s="190">
        <v>18.36</v>
      </c>
      <c r="F3" s="75">
        <f t="shared" si="0"/>
        <v>18.36</v>
      </c>
    </row>
    <row r="4" spans="1:6" ht="30">
      <c r="A4" s="72">
        <v>3</v>
      </c>
      <c r="B4" s="177" t="s">
        <v>265</v>
      </c>
      <c r="C4" s="74">
        <v>2</v>
      </c>
      <c r="D4" s="74" t="s">
        <v>243</v>
      </c>
      <c r="E4" s="190">
        <v>4.18</v>
      </c>
      <c r="F4" s="75">
        <f t="shared" si="0"/>
        <v>8.36</v>
      </c>
    </row>
    <row r="5" spans="1:6" ht="30">
      <c r="A5" s="72">
        <v>4</v>
      </c>
      <c r="B5" s="73" t="s">
        <v>266</v>
      </c>
      <c r="C5" s="74">
        <v>6</v>
      </c>
      <c r="D5" s="74" t="s">
        <v>243</v>
      </c>
      <c r="E5" s="190">
        <v>1.24</v>
      </c>
      <c r="F5" s="75">
        <f t="shared" si="0"/>
        <v>7.44</v>
      </c>
    </row>
    <row r="6" spans="1:6" ht="30">
      <c r="A6" s="72">
        <v>5</v>
      </c>
      <c r="B6" s="73" t="s">
        <v>258</v>
      </c>
      <c r="C6" s="74">
        <v>2</v>
      </c>
      <c r="D6" s="74" t="s">
        <v>243</v>
      </c>
      <c r="E6" s="190">
        <v>8.6999999999999993</v>
      </c>
      <c r="F6" s="75">
        <f t="shared" si="0"/>
        <v>17.399999999999999</v>
      </c>
    </row>
    <row r="7" spans="1:6">
      <c r="A7" s="72">
        <v>6</v>
      </c>
      <c r="B7" s="177" t="s">
        <v>270</v>
      </c>
      <c r="C7" s="74">
        <v>8</v>
      </c>
      <c r="D7" s="178" t="s">
        <v>246</v>
      </c>
      <c r="E7" s="190">
        <v>2.85</v>
      </c>
      <c r="F7" s="75">
        <f t="shared" si="0"/>
        <v>22.8</v>
      </c>
    </row>
    <row r="8" spans="1:6">
      <c r="A8" s="380" t="s">
        <v>247</v>
      </c>
      <c r="B8" s="380"/>
      <c r="C8" s="380"/>
      <c r="D8" s="380"/>
      <c r="E8" s="380"/>
      <c r="F8" s="75">
        <f>SUM(F2:F7)</f>
        <v>119.56</v>
      </c>
    </row>
    <row r="9" spans="1:6">
      <c r="A9" s="380" t="s">
        <v>248</v>
      </c>
      <c r="B9" s="380"/>
      <c r="C9" s="380"/>
      <c r="D9" s="380"/>
      <c r="E9" s="380"/>
      <c r="F9" s="75">
        <f>TRUNC(F8/12,2)</f>
        <v>9.9600000000000009</v>
      </c>
    </row>
  </sheetData>
  <sheetProtection algorithmName="SHA-512" hashValue="QBNm24q7I2dabeq50D9dLK7bxggRgKQeiwE7+hIaI6y3S7oCzwjzSEo3WTgrG3gQruWWnp8FYsw7Zwdlg8TN7Q==" saltValue="qIDEVLVKm5rVY0ml4GFre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29"/>
  <sheetViews>
    <sheetView tabSelected="1" view="pageBreakPreview" topLeftCell="A3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49" t="s">
        <v>271</v>
      </c>
      <c r="F19" s="350"/>
      <c r="H19" s="78"/>
    </row>
    <row r="20" spans="2:8" s="76" customFormat="1">
      <c r="B20" s="89"/>
      <c r="C20" s="93">
        <v>3</v>
      </c>
      <c r="D20" s="94" t="s">
        <v>170</v>
      </c>
      <c r="E20" s="381">
        <v>1110.3399999999999</v>
      </c>
      <c r="F20" s="352"/>
      <c r="H20" s="78"/>
    </row>
    <row r="21" spans="2:8" s="76" customFormat="1">
      <c r="B21" s="89"/>
      <c r="C21" s="93">
        <v>4</v>
      </c>
      <c r="D21" s="94" t="s">
        <v>171</v>
      </c>
      <c r="E21" s="353" t="s">
        <v>272</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5"/>
      <c r="D26" s="106" t="s">
        <v>77</v>
      </c>
      <c r="E26" s="107"/>
      <c r="F26" s="108">
        <f>TRUNC(SUM(F25:F25),2)</f>
        <v>1110.3399999999999</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92.49</v>
      </c>
    </row>
    <row r="30" spans="2:8">
      <c r="B30" s="79"/>
      <c r="C30" s="93" t="s">
        <v>7</v>
      </c>
      <c r="D30" s="113" t="s">
        <v>179</v>
      </c>
      <c r="E30" s="114">
        <v>0.121</v>
      </c>
      <c r="F30" s="112">
        <f>TRUNC(($F$26*E30),2)</f>
        <v>134.35</v>
      </c>
    </row>
    <row r="31" spans="2:8">
      <c r="B31" s="79"/>
      <c r="C31" s="105"/>
      <c r="D31" s="106" t="s">
        <v>77</v>
      </c>
      <c r="E31" s="115">
        <f>SUM(E29:E30)</f>
        <v>0.20430000000000001</v>
      </c>
      <c r="F31" s="116">
        <f>TRUNC(SUM(F29:F30),2)</f>
        <v>226.84</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267.43</v>
      </c>
    </row>
    <row r="35" spans="2:6">
      <c r="B35" s="79"/>
      <c r="C35" s="93" t="s">
        <v>7</v>
      </c>
      <c r="D35" s="102" t="s">
        <v>183</v>
      </c>
      <c r="E35" s="123">
        <v>2.5000000000000001E-2</v>
      </c>
      <c r="F35" s="124">
        <f t="shared" si="0"/>
        <v>33.42</v>
      </c>
    </row>
    <row r="36" spans="2:6">
      <c r="B36" s="79"/>
      <c r="C36" s="93" t="s">
        <v>10</v>
      </c>
      <c r="D36" s="102" t="s">
        <v>184</v>
      </c>
      <c r="E36" s="123">
        <v>0.03</v>
      </c>
      <c r="F36" s="124">
        <f t="shared" si="0"/>
        <v>40.11</v>
      </c>
    </row>
    <row r="37" spans="2:6">
      <c r="B37" s="79"/>
      <c r="C37" s="93" t="s">
        <v>13</v>
      </c>
      <c r="D37" s="102" t="s">
        <v>185</v>
      </c>
      <c r="E37" s="123">
        <v>1.4999999999999999E-2</v>
      </c>
      <c r="F37" s="124">
        <f t="shared" si="0"/>
        <v>20.05</v>
      </c>
    </row>
    <row r="38" spans="2:6">
      <c r="B38" s="79"/>
      <c r="C38" s="93" t="s">
        <v>38</v>
      </c>
      <c r="D38" s="102" t="s">
        <v>186</v>
      </c>
      <c r="E38" s="123">
        <v>0.01</v>
      </c>
      <c r="F38" s="124">
        <f t="shared" si="0"/>
        <v>13.37</v>
      </c>
    </row>
    <row r="39" spans="2:6">
      <c r="B39" s="79"/>
      <c r="C39" s="93" t="s">
        <v>40</v>
      </c>
      <c r="D39" s="102" t="s">
        <v>187</v>
      </c>
      <c r="E39" s="123">
        <v>6.0000000000000001E-3</v>
      </c>
      <c r="F39" s="124">
        <f t="shared" si="0"/>
        <v>8.02</v>
      </c>
    </row>
    <row r="40" spans="2:6">
      <c r="B40" s="79"/>
      <c r="C40" s="93" t="s">
        <v>42</v>
      </c>
      <c r="D40" s="102" t="s">
        <v>188</v>
      </c>
      <c r="E40" s="123">
        <v>2E-3</v>
      </c>
      <c r="F40" s="124">
        <f t="shared" si="0"/>
        <v>2.67</v>
      </c>
    </row>
    <row r="41" spans="2:6">
      <c r="B41" s="79"/>
      <c r="C41" s="93" t="s">
        <v>44</v>
      </c>
      <c r="D41" s="102" t="s">
        <v>74</v>
      </c>
      <c r="E41" s="123">
        <v>0.08</v>
      </c>
      <c r="F41" s="124">
        <f t="shared" si="0"/>
        <v>106.97</v>
      </c>
    </row>
    <row r="42" spans="2:6">
      <c r="B42" s="79"/>
      <c r="C42" s="346" t="s">
        <v>77</v>
      </c>
      <c r="D42" s="339"/>
      <c r="E42" s="126">
        <f>SUM(E34:E41)</f>
        <v>0.36799999999999999</v>
      </c>
      <c r="F42" s="127">
        <f>TRUNC(SUM(F34:F41),2)</f>
        <v>492.04</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101.37</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365.57</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226.84</v>
      </c>
    </row>
    <row r="53" spans="2:8">
      <c r="B53" s="79"/>
      <c r="C53" s="93" t="s">
        <v>180</v>
      </c>
      <c r="D53" s="113" t="s">
        <v>196</v>
      </c>
      <c r="E53" s="114">
        <f>E42</f>
        <v>0.36799999999999999</v>
      </c>
      <c r="F53" s="118">
        <f>F42</f>
        <v>492.04</v>
      </c>
    </row>
    <row r="54" spans="2:8">
      <c r="B54" s="79"/>
      <c r="C54" s="93" t="s">
        <v>189</v>
      </c>
      <c r="D54" s="113" t="s">
        <v>48</v>
      </c>
      <c r="E54" s="138"/>
      <c r="F54" s="118">
        <f>F49</f>
        <v>365.57</v>
      </c>
    </row>
    <row r="55" spans="2:8">
      <c r="B55" s="79"/>
      <c r="C55" s="135"/>
      <c r="D55" s="125" t="s">
        <v>77</v>
      </c>
      <c r="E55" s="139"/>
      <c r="F55" s="116">
        <f>SUM(F52:F54)</f>
        <v>1084.45</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7.6</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44.41</v>
      </c>
      <c r="G61" s="145"/>
      <c r="H61" s="146"/>
    </row>
    <row r="62" spans="2:8" s="77" customFormat="1">
      <c r="B62" s="141"/>
      <c r="C62" s="142" t="s">
        <v>13</v>
      </c>
      <c r="D62" s="143" t="s">
        <v>202</v>
      </c>
      <c r="E62" s="144">
        <v>1.8499999999999999E-2</v>
      </c>
      <c r="F62" s="124">
        <f>TRUNC(((F26+F55)*E62),2)</f>
        <v>40.6</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92.61</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Porteiro'!F6</f>
        <v>37.049999999999997</v>
      </c>
    </row>
    <row r="84" spans="2:6">
      <c r="B84" s="79"/>
      <c r="C84" s="93" t="s">
        <v>7</v>
      </c>
      <c r="D84" s="307" t="s">
        <v>215</v>
      </c>
      <c r="E84" s="308"/>
      <c r="F84" s="156">
        <v>0</v>
      </c>
    </row>
    <row r="85" spans="2:6">
      <c r="B85" s="79"/>
      <c r="C85" s="93" t="s">
        <v>10</v>
      </c>
      <c r="D85" s="307"/>
      <c r="E85" s="308"/>
      <c r="F85" s="118">
        <v>0</v>
      </c>
    </row>
    <row r="86" spans="2:6" ht="16.5" customHeight="1">
      <c r="B86" s="79"/>
      <c r="C86" s="312" t="s">
        <v>77</v>
      </c>
      <c r="D86" s="318"/>
      <c r="E86" s="313"/>
      <c r="F86" s="127">
        <f>TRUNC(SUM(F83:F85),2)</f>
        <v>37.049999999999997</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57.87</v>
      </c>
    </row>
    <row r="91" spans="2:6">
      <c r="B91" s="79"/>
      <c r="C91" s="93" t="s">
        <v>7</v>
      </c>
      <c r="D91" s="102" t="s">
        <v>126</v>
      </c>
      <c r="E91" s="158">
        <v>3.2599999999999997E-2</v>
      </c>
      <c r="F91" s="159">
        <f>TRUNC((F109*E91),2)</f>
        <v>75.77</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17.489999999999998</v>
      </c>
    </row>
    <row r="95" spans="2:6">
      <c r="B95" s="79"/>
      <c r="C95" s="161"/>
      <c r="D95" s="102" t="s">
        <v>220</v>
      </c>
      <c r="E95" s="158">
        <v>0.03</v>
      </c>
      <c r="F95" s="159">
        <f>TRUNC(((F90+F91+F109)/E101*E95),2)</f>
        <v>80.72</v>
      </c>
    </row>
    <row r="96" spans="2:6">
      <c r="B96" s="79"/>
      <c r="C96" s="161"/>
      <c r="D96" s="120" t="s">
        <v>221</v>
      </c>
      <c r="E96" s="160"/>
      <c r="F96" s="159"/>
    </row>
    <row r="97" spans="2:6">
      <c r="B97" s="79"/>
      <c r="C97" s="161"/>
      <c r="D97" s="102" t="s">
        <v>222</v>
      </c>
      <c r="E97" s="158">
        <v>0.05</v>
      </c>
      <c r="F97" s="159">
        <f>TRUNC((F90+F91+F109)/E101*E97,2)</f>
        <v>134.54</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366.39</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1110.3399999999999</v>
      </c>
    </row>
    <row r="105" spans="2:6">
      <c r="B105" s="79"/>
      <c r="C105" s="93" t="s">
        <v>7</v>
      </c>
      <c r="D105" s="306" t="s">
        <v>228</v>
      </c>
      <c r="E105" s="306"/>
      <c r="F105" s="118">
        <f>F55</f>
        <v>1084.45</v>
      </c>
    </row>
    <row r="106" spans="2:6">
      <c r="B106" s="79"/>
      <c r="C106" s="93" t="s">
        <v>10</v>
      </c>
      <c r="D106" s="306" t="s">
        <v>229</v>
      </c>
      <c r="E106" s="306"/>
      <c r="F106" s="118">
        <f>F65</f>
        <v>92.61</v>
      </c>
    </row>
    <row r="107" spans="2:6">
      <c r="B107" s="79"/>
      <c r="C107" s="93" t="s">
        <v>13</v>
      </c>
      <c r="D107" s="307" t="s">
        <v>230</v>
      </c>
      <c r="E107" s="308"/>
      <c r="F107" s="118">
        <f>F80</f>
        <v>0</v>
      </c>
    </row>
    <row r="108" spans="2:6">
      <c r="B108" s="79"/>
      <c r="C108" s="93" t="s">
        <v>38</v>
      </c>
      <c r="D108" s="306" t="s">
        <v>231</v>
      </c>
      <c r="E108" s="306"/>
      <c r="F108" s="118">
        <f>F86</f>
        <v>37.049999999999997</v>
      </c>
    </row>
    <row r="109" spans="2:6">
      <c r="B109" s="79"/>
      <c r="C109" s="309" t="s">
        <v>232</v>
      </c>
      <c r="D109" s="310"/>
      <c r="E109" s="311"/>
      <c r="F109" s="171">
        <f>TRUNC(SUM(F104:F108),2)</f>
        <v>2324.4499999999998</v>
      </c>
    </row>
    <row r="110" spans="2:6">
      <c r="B110" s="79"/>
      <c r="C110" s="93" t="s">
        <v>40</v>
      </c>
      <c r="D110" s="307" t="s">
        <v>233</v>
      </c>
      <c r="E110" s="308"/>
      <c r="F110" s="172">
        <f>F100</f>
        <v>366.39</v>
      </c>
    </row>
    <row r="111" spans="2:6">
      <c r="B111" s="79"/>
      <c r="C111" s="301" t="s">
        <v>234</v>
      </c>
      <c r="D111" s="302"/>
      <c r="E111" s="303"/>
      <c r="F111" s="173">
        <f>SUM(F109:F110)</f>
        <v>2690.84</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D021++hdD5EZ8kG1njacknFAubGUb0vkAxc4xpbAop5RR22+edwMTnYlw+VS4cwq5SlyVoEgIDdz8CaZplfNqg==" saltValue="BfPFgK8bE7HWwtwKtA4CG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0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273</v>
      </c>
      <c r="C3" s="74">
        <v>4</v>
      </c>
      <c r="D3" s="74" t="s">
        <v>243</v>
      </c>
      <c r="E3" s="190">
        <v>34.04</v>
      </c>
      <c r="F3" s="75">
        <f>E3*C3</f>
        <v>136.16</v>
      </c>
    </row>
    <row r="4" spans="1:6">
      <c r="A4" s="72">
        <v>3</v>
      </c>
      <c r="B4" s="73" t="s">
        <v>255</v>
      </c>
      <c r="C4" s="74">
        <v>2</v>
      </c>
      <c r="D4" s="74" t="s">
        <v>246</v>
      </c>
      <c r="E4" s="190">
        <v>75.05</v>
      </c>
      <c r="F4" s="75">
        <f>E4*C4</f>
        <v>150.1</v>
      </c>
    </row>
    <row r="5" spans="1:6">
      <c r="A5" s="380" t="s">
        <v>247</v>
      </c>
      <c r="B5" s="380"/>
      <c r="C5" s="380"/>
      <c r="D5" s="380"/>
      <c r="E5" s="380"/>
      <c r="F5" s="75">
        <f>SUM(F2:F4)</f>
        <v>444.7</v>
      </c>
    </row>
    <row r="6" spans="1:6">
      <c r="A6" s="380" t="s">
        <v>248</v>
      </c>
      <c r="B6" s="380"/>
      <c r="C6" s="380"/>
      <c r="D6" s="380"/>
      <c r="E6" s="380"/>
      <c r="F6" s="75">
        <f>TRUNC(F5/12,2)</f>
        <v>37.049999999999997</v>
      </c>
    </row>
  </sheetData>
  <sheetProtection algorithmName="SHA-512" hashValue="CuYkUJ1+dPD+WehD7IJLnQCcEmA04Sy570LDu1WACrZbIwUe6/PSWXOtJrcWbP/Yuf2Y0lKo5fZK0VPTJ6k5Zw==" saltValue="0FS+89coevQiYI/3w54nb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274</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275</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c r="D14" s="257" t="s">
        <v>17</v>
      </c>
      <c r="E14" s="258"/>
      <c r="F14" s="240" t="s">
        <v>18</v>
      </c>
      <c r="G14" s="240"/>
    </row>
    <row r="15" spans="1:7" ht="13.5">
      <c r="A15" s="276" t="s">
        <v>276</v>
      </c>
      <c r="B15" s="276"/>
      <c r="C15" s="277"/>
      <c r="D15" s="278" t="s">
        <v>277</v>
      </c>
      <c r="E15" s="279"/>
      <c r="F15" s="280" t="s">
        <v>278</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279</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280</v>
      </c>
      <c r="C55" s="239"/>
      <c r="D55" s="239"/>
      <c r="E55" s="239"/>
      <c r="F55" s="17">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281</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SUM(E77:E77)</f>
        <v>8.3299999999999999E-2</v>
      </c>
      <c r="F78" s="15">
        <f>SUM(F77:F77)</f>
        <v>72.77</v>
      </c>
    </row>
    <row r="79" spans="1:9">
      <c r="A79" s="34" t="s">
        <v>7</v>
      </c>
      <c r="B79" s="246" t="s">
        <v>82</v>
      </c>
      <c r="C79" s="246"/>
      <c r="D79" s="246"/>
      <c r="E79" s="28">
        <f>E72*E78</f>
        <v>3.0700000000000002E-2</v>
      </c>
      <c r="F79" s="35">
        <f>F78*E72</f>
        <v>26.78</v>
      </c>
      <c r="G79" s="33"/>
      <c r="H79" s="33"/>
      <c r="I79" s="33"/>
    </row>
    <row r="80" spans="1:9">
      <c r="A80" s="256" t="s">
        <v>77</v>
      </c>
      <c r="B80" s="257"/>
      <c r="C80" s="257"/>
      <c r="D80" s="257"/>
      <c r="E80" s="29">
        <f>E73*E78</f>
        <v>0</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282</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283</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284</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321.49</v>
      </c>
    </row>
    <row r="115" spans="1:8">
      <c r="A115" s="3" t="s">
        <v>79</v>
      </c>
      <c r="B115" s="247" t="s">
        <v>109</v>
      </c>
      <c r="C115" s="247"/>
      <c r="D115" s="247"/>
      <c r="E115" s="247"/>
      <c r="F115" s="17">
        <f>F80</f>
        <v>99.55</v>
      </c>
    </row>
    <row r="116" spans="1:8">
      <c r="A116" s="3" t="s">
        <v>83</v>
      </c>
      <c r="B116" s="239" t="s">
        <v>285</v>
      </c>
      <c r="C116" s="239"/>
      <c r="D116" s="239"/>
      <c r="E116" s="239"/>
      <c r="F116" s="17">
        <f>F85</f>
        <v>0.23</v>
      </c>
    </row>
    <row r="117" spans="1:8">
      <c r="A117" s="3" t="s">
        <v>88</v>
      </c>
      <c r="B117" s="239" t="s">
        <v>111</v>
      </c>
      <c r="C117" s="239"/>
      <c r="D117" s="239"/>
      <c r="E117" s="239"/>
      <c r="F117" s="17">
        <f>F96</f>
        <v>70.790000000000006</v>
      </c>
    </row>
    <row r="118" spans="1:8">
      <c r="A118" s="3" t="s">
        <v>97</v>
      </c>
      <c r="B118" s="239" t="s">
        <v>112</v>
      </c>
      <c r="C118" s="239"/>
      <c r="D118" s="239"/>
      <c r="E118" s="239"/>
      <c r="F118" s="17">
        <f>F109</f>
        <v>168.39</v>
      </c>
    </row>
    <row r="119" spans="1:8">
      <c r="A119" s="3" t="s">
        <v>113</v>
      </c>
      <c r="B119" s="239" t="s">
        <v>55</v>
      </c>
      <c r="C119" s="239"/>
      <c r="D119" s="239"/>
      <c r="E119" s="239"/>
      <c r="F119" s="17"/>
    </row>
    <row r="120" spans="1:8">
      <c r="A120" s="240" t="s">
        <v>77</v>
      </c>
      <c r="B120" s="240"/>
      <c r="C120" s="240"/>
      <c r="D120" s="240"/>
      <c r="E120" s="240"/>
      <c r="F120" s="15">
        <f>SUM(F114:F119)</f>
        <v>660.45</v>
      </c>
    </row>
    <row r="122" spans="1:8">
      <c r="A122" s="241" t="s">
        <v>286</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row>
    <row r="127" spans="1:8">
      <c r="A127" s="34" t="s">
        <v>118</v>
      </c>
      <c r="B127" s="230" t="s">
        <v>119</v>
      </c>
      <c r="C127" s="231"/>
      <c r="D127" s="232"/>
      <c r="E127" s="36">
        <v>7.5999999999999998E-2</v>
      </c>
      <c r="F127" s="35" t="e">
        <f>E127*(G36+F48+F57+F120+F125+F131)/(1-E126)</f>
        <v>#REF!</v>
      </c>
      <c r="H127" s="68"/>
    </row>
    <row r="128" spans="1:8">
      <c r="A128" s="34" t="s">
        <v>120</v>
      </c>
      <c r="B128" s="230" t="s">
        <v>121</v>
      </c>
      <c r="C128" s="231"/>
      <c r="D128" s="232"/>
      <c r="E128" s="36">
        <v>1.6500000000000001E-2</v>
      </c>
      <c r="F128" s="35" t="e">
        <f>E128*(G36+F48+F57+F120+F125+F131)/(1-E126)</f>
        <v>#REF!</v>
      </c>
      <c r="H128" s="68"/>
    </row>
    <row r="129" spans="1:9">
      <c r="A129" s="34" t="s">
        <v>122</v>
      </c>
      <c r="B129" s="233" t="s">
        <v>123</v>
      </c>
      <c r="C129" s="234"/>
      <c r="D129" s="235"/>
      <c r="E129" s="36">
        <v>0.05</v>
      </c>
      <c r="F129" s="35" t="e">
        <f>E129*(G36+F48+F57+F120+F125+F131)/(1-E126)</f>
        <v>#REF!</v>
      </c>
      <c r="H129" s="68"/>
    </row>
    <row r="130" spans="1:9">
      <c r="A130" s="34" t="s">
        <v>124</v>
      </c>
      <c r="B130" s="230" t="s">
        <v>125</v>
      </c>
      <c r="C130" s="231"/>
      <c r="D130" s="232"/>
      <c r="E130" s="51"/>
      <c r="F130" s="40"/>
    </row>
    <row r="131" spans="1:9">
      <c r="A131" s="34" t="s">
        <v>10</v>
      </c>
      <c r="B131" s="230" t="s">
        <v>126</v>
      </c>
      <c r="C131" s="231"/>
      <c r="D131" s="232"/>
      <c r="E131" s="46">
        <v>7.0000000000000007E-2</v>
      </c>
      <c r="F131" s="35" t="e">
        <f>E131*($G$36+$F$48+$F$57+$F$120+F125)</f>
        <v>#REF!</v>
      </c>
    </row>
    <row r="132" spans="1:9">
      <c r="A132" s="212" t="s">
        <v>77</v>
      </c>
      <c r="B132" s="213"/>
      <c r="C132" s="213"/>
      <c r="D132" s="213"/>
      <c r="E132" s="214"/>
      <c r="F132" s="40" t="e">
        <f>F125+F126+F131</f>
        <v>#REF!</v>
      </c>
      <c r="G132" s="52"/>
    </row>
    <row r="135" spans="1:9" ht="32.25" customHeight="1">
      <c r="A135" s="236" t="s">
        <v>287</v>
      </c>
      <c r="B135" s="237"/>
      <c r="C135" s="237"/>
      <c r="D135" s="237"/>
      <c r="E135" s="238"/>
      <c r="F135" s="35" t="s">
        <v>33</v>
      </c>
    </row>
    <row r="136" spans="1:9">
      <c r="A136" s="34" t="s">
        <v>5</v>
      </c>
      <c r="B136" s="211" t="s">
        <v>128</v>
      </c>
      <c r="C136" s="211"/>
      <c r="D136" s="211"/>
      <c r="E136" s="211"/>
      <c r="F136" s="35">
        <f>G36</f>
        <v>873.6</v>
      </c>
    </row>
    <row r="137" spans="1:9">
      <c r="A137" s="34" t="s">
        <v>7</v>
      </c>
      <c r="B137" s="211" t="s">
        <v>129</v>
      </c>
      <c r="C137" s="211"/>
      <c r="D137" s="211"/>
      <c r="E137" s="211"/>
      <c r="F137" s="35">
        <f>F48</f>
        <v>634.58000000000004</v>
      </c>
    </row>
    <row r="138" spans="1:9">
      <c r="A138" s="34" t="s">
        <v>10</v>
      </c>
      <c r="B138" s="211" t="s">
        <v>130</v>
      </c>
      <c r="C138" s="211"/>
      <c r="D138" s="211"/>
      <c r="E138" s="211"/>
      <c r="F138" s="35" t="e">
        <f>F57</f>
        <v>#REF!</v>
      </c>
    </row>
    <row r="139" spans="1:9">
      <c r="A139" s="34" t="s">
        <v>13</v>
      </c>
      <c r="B139" s="211" t="s">
        <v>131</v>
      </c>
      <c r="C139" s="211"/>
      <c r="D139" s="211"/>
      <c r="E139" s="211"/>
      <c r="F139" s="35">
        <f>F120</f>
        <v>660.45</v>
      </c>
      <c r="G139" s="52"/>
    </row>
    <row r="140" spans="1:9" ht="16.5" customHeight="1">
      <c r="A140" s="212" t="s">
        <v>81</v>
      </c>
      <c r="B140" s="213"/>
      <c r="C140" s="213"/>
      <c r="D140" s="213"/>
      <c r="E140" s="214"/>
      <c r="F140" s="40" t="e">
        <f>SUM(F136:F139)</f>
        <v>#REF!</v>
      </c>
      <c r="G140" s="52"/>
    </row>
    <row r="141" spans="1:9">
      <c r="A141" s="34" t="s">
        <v>38</v>
      </c>
      <c r="B141" s="211" t="s">
        <v>132</v>
      </c>
      <c r="C141" s="211"/>
      <c r="D141" s="211"/>
      <c r="E141" s="211"/>
      <c r="F141" s="35" t="e">
        <f>F132</f>
        <v>#REF!</v>
      </c>
    </row>
    <row r="142" spans="1:9">
      <c r="A142" s="215" t="s">
        <v>77</v>
      </c>
      <c r="B142" s="215"/>
      <c r="C142" s="215"/>
      <c r="D142" s="215"/>
      <c r="E142" s="215"/>
      <c r="F142" s="53" t="e">
        <f>SUM(F140:F141)</f>
        <v>#REF!</v>
      </c>
      <c r="G142" s="52" t="e">
        <f>(F140+F131+F125)/(1-E126)</f>
        <v>#REF!</v>
      </c>
      <c r="H142" s="52"/>
    </row>
    <row r="143" spans="1:9">
      <c r="D143" s="216" t="s">
        <v>133</v>
      </c>
      <c r="E143" s="216"/>
      <c r="F143" s="54" t="e">
        <f>F142/G36</f>
        <v>#REF!</v>
      </c>
    </row>
    <row r="144" spans="1:9" ht="17.25" customHeight="1">
      <c r="A144" s="69"/>
      <c r="B144" s="69"/>
      <c r="C144" s="69"/>
      <c r="D144" s="69"/>
      <c r="E144" s="69"/>
      <c r="F144" s="69"/>
      <c r="G144" s="69"/>
      <c r="H144" s="69"/>
      <c r="I144" s="70"/>
    </row>
    <row r="145" spans="1:6" ht="28.5" customHeight="1">
      <c r="A145" s="217" t="s">
        <v>134</v>
      </c>
      <c r="B145" s="217"/>
      <c r="C145" s="217"/>
      <c r="D145" s="217"/>
      <c r="E145" s="217"/>
      <c r="F145" s="21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8" t="s">
        <v>137</v>
      </c>
      <c r="B148" s="219"/>
      <c r="C148" s="220"/>
      <c r="D148" s="221">
        <v>8.3299999999999999E-2</v>
      </c>
      <c r="E148" s="222"/>
      <c r="F148" s="223"/>
    </row>
    <row r="149" spans="1:6" ht="16.5" customHeight="1">
      <c r="A149" s="224" t="s">
        <v>138</v>
      </c>
      <c r="B149" s="225"/>
      <c r="C149" s="226"/>
      <c r="D149" s="227">
        <v>0.121</v>
      </c>
      <c r="E149" s="228"/>
      <c r="F149" s="229"/>
    </row>
    <row r="150" spans="1:6" ht="27.75" customHeight="1">
      <c r="A150" s="191" t="s">
        <v>139</v>
      </c>
      <c r="B150" s="192"/>
      <c r="C150" s="193"/>
      <c r="D150" s="194">
        <v>0.05</v>
      </c>
      <c r="E150" s="195"/>
      <c r="F150" s="196"/>
    </row>
    <row r="151" spans="1:6" ht="18.75" customHeight="1">
      <c r="A151" s="197" t="s">
        <v>81</v>
      </c>
      <c r="B151" s="198"/>
      <c r="C151" s="199"/>
      <c r="D151" s="200">
        <v>0.25430000000000003</v>
      </c>
      <c r="E151" s="201"/>
      <c r="F151" s="202"/>
    </row>
    <row r="152" spans="1:6" ht="29.25" customHeight="1">
      <c r="A152" s="203" t="s">
        <v>140</v>
      </c>
      <c r="B152" s="204"/>
      <c r="C152" s="205"/>
      <c r="D152" s="62">
        <v>7.39</v>
      </c>
      <c r="E152" s="63">
        <v>7.6</v>
      </c>
      <c r="F152" s="64">
        <v>7.8200000000000006E-2</v>
      </c>
    </row>
    <row r="153" spans="1:6" ht="25.5" customHeight="1">
      <c r="A153" s="206" t="s">
        <v>141</v>
      </c>
      <c r="B153" s="207"/>
      <c r="C153" s="208"/>
      <c r="D153" s="65">
        <v>32.82</v>
      </c>
      <c r="E153" s="65">
        <v>33.03</v>
      </c>
      <c r="F153" s="66">
        <v>0.33250000000000002</v>
      </c>
    </row>
    <row r="154" spans="1:6" ht="40.5"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9" customWidth="1"/>
    <col min="2" max="2" width="7.28515625" style="180" customWidth="1"/>
    <col min="3" max="16384" width="9.140625" style="179"/>
  </cols>
  <sheetData>
    <row r="1" spans="1:2" ht="15.75">
      <c r="A1" s="181" t="s">
        <v>143</v>
      </c>
      <c r="B1" s="182"/>
    </row>
    <row r="2" spans="1:2" ht="15.75">
      <c r="A2" s="181" t="s">
        <v>144</v>
      </c>
      <c r="B2" s="182"/>
    </row>
    <row r="3" spans="1:2">
      <c r="A3" s="183"/>
      <c r="B3" s="182"/>
    </row>
    <row r="4" spans="1:2" ht="41.25" customHeight="1">
      <c r="A4" s="296" t="s">
        <v>145</v>
      </c>
      <c r="B4" s="292"/>
    </row>
    <row r="5" spans="1:2" ht="15">
      <c r="A5" s="297"/>
      <c r="B5" s="292"/>
    </row>
    <row r="6" spans="1:2" ht="57" customHeight="1">
      <c r="A6" s="298" t="s">
        <v>146</v>
      </c>
      <c r="B6" s="299"/>
    </row>
    <row r="7" spans="1:2" ht="57" customHeight="1">
      <c r="A7" s="295" t="s">
        <v>147</v>
      </c>
      <c r="B7" s="288"/>
    </row>
    <row r="8" spans="1:2" ht="68.25" customHeight="1">
      <c r="A8" s="300" t="s">
        <v>148</v>
      </c>
      <c r="B8" s="294"/>
    </row>
    <row r="9" spans="1:2" ht="41.25" customHeight="1">
      <c r="A9" s="293" t="s">
        <v>149</v>
      </c>
      <c r="B9" s="294"/>
    </row>
    <row r="10" spans="1:2" ht="30.75" customHeight="1">
      <c r="A10" s="295" t="s">
        <v>150</v>
      </c>
      <c r="B10" s="288"/>
    </row>
    <row r="11" spans="1:2" ht="27.75" customHeight="1">
      <c r="A11" s="295" t="s">
        <v>151</v>
      </c>
      <c r="B11" s="288"/>
    </row>
    <row r="12" spans="1:2" ht="39.75" customHeight="1">
      <c r="A12" s="295" t="s">
        <v>152</v>
      </c>
      <c r="B12" s="288"/>
    </row>
    <row r="13" spans="1:2" ht="66" customHeight="1">
      <c r="A13" s="295" t="s">
        <v>153</v>
      </c>
      <c r="B13" s="288"/>
    </row>
    <row r="14" spans="1:2" ht="54" customHeight="1">
      <c r="A14" s="287" t="s">
        <v>154</v>
      </c>
      <c r="B14" s="288"/>
    </row>
    <row r="15" spans="1:2" ht="23.25" customHeight="1">
      <c r="A15" s="289" t="s">
        <v>155</v>
      </c>
      <c r="B15" s="290"/>
    </row>
    <row r="16" spans="1:2" ht="15">
      <c r="A16" s="291"/>
      <c r="B16" s="292"/>
    </row>
    <row r="17" spans="1:4">
      <c r="A17" s="184"/>
      <c r="C17" s="184"/>
      <c r="D17" s="184"/>
    </row>
    <row r="18" spans="1:4">
      <c r="A18" s="184"/>
      <c r="C18" s="184"/>
      <c r="D18" s="184"/>
    </row>
    <row r="19" spans="1:4">
      <c r="A19" s="184"/>
      <c r="C19" s="184"/>
      <c r="D19" s="184"/>
    </row>
    <row r="20" spans="1:4">
      <c r="A20" s="184"/>
      <c r="C20" s="184"/>
      <c r="D20" s="184"/>
    </row>
    <row r="26" spans="1:4">
      <c r="A26" s="185"/>
      <c r="B26" s="182"/>
      <c r="C26" s="185"/>
    </row>
    <row r="27" spans="1:4">
      <c r="A27" s="185"/>
      <c r="B27" s="182"/>
      <c r="C27" s="185"/>
    </row>
    <row r="28" spans="1:4">
      <c r="A28" s="185"/>
      <c r="B28" s="182"/>
      <c r="C28" s="185"/>
    </row>
    <row r="29" spans="1:4">
      <c r="A29" s="185"/>
      <c r="B29" s="182"/>
      <c r="C29" s="185"/>
    </row>
    <row r="30" spans="1:4">
      <c r="A30" s="185"/>
      <c r="B30" s="182"/>
      <c r="C30" s="185"/>
    </row>
    <row r="31" spans="1:4">
      <c r="A31" s="185"/>
      <c r="B31" s="182"/>
      <c r="C31" s="185"/>
    </row>
    <row r="32" spans="1:4">
      <c r="A32" s="185"/>
      <c r="B32" s="186"/>
      <c r="C32" s="187"/>
    </row>
    <row r="33" spans="1:3">
      <c r="A33" s="185"/>
      <c r="B33" s="186"/>
      <c r="C33" s="187"/>
    </row>
    <row r="34" spans="1:3">
      <c r="A34" s="185"/>
      <c r="B34" s="186"/>
      <c r="C34" s="187"/>
    </row>
    <row r="35" spans="1:3">
      <c r="A35" s="185"/>
      <c r="B35" s="186"/>
      <c r="C35" s="185"/>
    </row>
    <row r="36" spans="1:3">
      <c r="A36" s="185"/>
      <c r="B36" s="186"/>
      <c r="C36" s="185"/>
    </row>
    <row r="37" spans="1:3">
      <c r="A37" s="185"/>
      <c r="B37" s="182"/>
      <c r="C37" s="185"/>
    </row>
    <row r="38" spans="1:3">
      <c r="A38" s="185"/>
      <c r="B38" s="182"/>
      <c r="C38" s="187"/>
    </row>
    <row r="39" spans="1:3">
      <c r="A39" s="185"/>
      <c r="B39" s="182"/>
      <c r="C39" s="185"/>
    </row>
    <row r="40" spans="1:3">
      <c r="A40" s="185"/>
      <c r="B40" s="182"/>
      <c r="C40" s="185"/>
    </row>
    <row r="41" spans="1:3">
      <c r="A41" s="185"/>
      <c r="B41" s="182"/>
      <c r="C41" s="185"/>
    </row>
    <row r="42" spans="1:3">
      <c r="A42" s="185"/>
      <c r="B42" s="182"/>
      <c r="C42" s="185"/>
    </row>
    <row r="43" spans="1:3">
      <c r="A43" s="185"/>
      <c r="B43" s="182"/>
      <c r="C43" s="185"/>
    </row>
    <row r="45" spans="1:3">
      <c r="A45" s="188"/>
      <c r="B45" s="189"/>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288</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256" t="s">
        <v>16</v>
      </c>
      <c r="B14" s="257"/>
      <c r="C14" s="258"/>
      <c r="D14" s="256" t="s">
        <v>17</v>
      </c>
      <c r="E14" s="258"/>
      <c r="F14" s="240" t="s">
        <v>18</v>
      </c>
      <c r="G14" s="240"/>
    </row>
    <row r="15" spans="1:7" ht="36" customHeight="1">
      <c r="A15" s="387" t="s">
        <v>289</v>
      </c>
      <c r="B15" s="388"/>
      <c r="C15" s="389"/>
      <c r="D15" s="390" t="s">
        <v>277</v>
      </c>
      <c r="E15" s="391"/>
      <c r="F15" s="392" t="s">
        <v>290</v>
      </c>
      <c r="G15" s="393"/>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291</v>
      </c>
      <c r="G20" s="258"/>
    </row>
    <row r="21" spans="1:7">
      <c r="A21" s="4">
        <v>2</v>
      </c>
      <c r="B21" s="262" t="s">
        <v>25</v>
      </c>
      <c r="C21" s="263"/>
      <c r="D21" s="263"/>
      <c r="E21" s="264"/>
      <c r="F21" s="270">
        <v>1035.75</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7" spans="1:7">
      <c r="B27" s="4">
        <v>1</v>
      </c>
      <c r="C27" s="240" t="s">
        <v>31</v>
      </c>
      <c r="D27" s="240"/>
      <c r="E27" s="240"/>
      <c r="F27" s="15" t="s">
        <v>32</v>
      </c>
      <c r="G27" s="16" t="s">
        <v>33</v>
      </c>
    </row>
    <row r="28" spans="1:7">
      <c r="B28" s="4" t="s">
        <v>5</v>
      </c>
      <c r="C28" s="239" t="s">
        <v>34</v>
      </c>
      <c r="D28" s="239"/>
      <c r="E28" s="239"/>
      <c r="F28" s="17">
        <v>100</v>
      </c>
      <c r="G28" s="18">
        <v>1035.75</v>
      </c>
    </row>
    <row r="29" spans="1:7">
      <c r="B29" s="4" t="s">
        <v>7</v>
      </c>
      <c r="C29" s="239" t="s">
        <v>35</v>
      </c>
      <c r="D29" s="239"/>
      <c r="E29" s="239"/>
      <c r="F29" s="19">
        <v>0.3</v>
      </c>
      <c r="G29" s="17">
        <f>F29*G28</f>
        <v>310.73</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1346.48</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E41*22-(G28*6%)</f>
        <v>69.86</v>
      </c>
    </row>
    <row r="42" spans="1:7">
      <c r="A42" s="4" t="s">
        <v>7</v>
      </c>
      <c r="B42" s="262" t="s">
        <v>50</v>
      </c>
      <c r="C42" s="263"/>
      <c r="D42" s="20"/>
      <c r="E42" s="21">
        <v>20</v>
      </c>
      <c r="F42" s="23">
        <f>E42*22</f>
        <v>440</v>
      </c>
      <c r="G42" s="24"/>
    </row>
    <row r="43" spans="1:7">
      <c r="A43" s="4" t="s">
        <v>10</v>
      </c>
      <c r="B43" s="262" t="s">
        <v>51</v>
      </c>
      <c r="C43" s="263"/>
      <c r="D43" s="263"/>
      <c r="E43" s="264"/>
      <c r="F43" s="25">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666.86</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214</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22">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269.3</v>
      </c>
      <c r="G64" s="210"/>
    </row>
    <row r="65" spans="1:9">
      <c r="A65" s="4" t="s">
        <v>7</v>
      </c>
      <c r="B65" s="239" t="s">
        <v>70</v>
      </c>
      <c r="C65" s="239"/>
      <c r="D65" s="239"/>
      <c r="E65" s="28">
        <v>1.4999999999999999E-2</v>
      </c>
      <c r="F65" s="17">
        <f t="shared" si="0"/>
        <v>20.2</v>
      </c>
      <c r="G65" s="210"/>
    </row>
    <row r="66" spans="1:9">
      <c r="A66" s="4" t="s">
        <v>10</v>
      </c>
      <c r="B66" s="239" t="s">
        <v>71</v>
      </c>
      <c r="C66" s="239"/>
      <c r="D66" s="239"/>
      <c r="E66" s="28">
        <v>0.01</v>
      </c>
      <c r="F66" s="17">
        <f t="shared" si="0"/>
        <v>13.46</v>
      </c>
      <c r="G66" s="210"/>
    </row>
    <row r="67" spans="1:9">
      <c r="A67" s="4" t="s">
        <v>13</v>
      </c>
      <c r="B67" s="239" t="s">
        <v>72</v>
      </c>
      <c r="C67" s="239"/>
      <c r="D67" s="239"/>
      <c r="E67" s="28">
        <v>2E-3</v>
      </c>
      <c r="F67" s="17">
        <f t="shared" si="0"/>
        <v>2.69</v>
      </c>
      <c r="G67" s="210"/>
    </row>
    <row r="68" spans="1:9">
      <c r="A68" s="4" t="s">
        <v>38</v>
      </c>
      <c r="B68" s="239" t="s">
        <v>73</v>
      </c>
      <c r="C68" s="239"/>
      <c r="D68" s="239"/>
      <c r="E68" s="28">
        <v>2.5000000000000001E-2</v>
      </c>
      <c r="F68" s="17">
        <f t="shared" si="0"/>
        <v>33.659999999999997</v>
      </c>
      <c r="G68" s="210"/>
    </row>
    <row r="69" spans="1:9">
      <c r="A69" s="4" t="s">
        <v>40</v>
      </c>
      <c r="B69" s="239" t="s">
        <v>74</v>
      </c>
      <c r="C69" s="239"/>
      <c r="D69" s="239"/>
      <c r="E69" s="28">
        <v>0.08</v>
      </c>
      <c r="F69" s="17">
        <f t="shared" si="0"/>
        <v>107.72</v>
      </c>
      <c r="G69" s="210"/>
    </row>
    <row r="70" spans="1:9" ht="13.5">
      <c r="A70" s="4" t="s">
        <v>42</v>
      </c>
      <c r="B70" s="386" t="s">
        <v>292</v>
      </c>
      <c r="C70" s="386"/>
      <c r="D70" s="386"/>
      <c r="E70" s="28">
        <v>0.03</v>
      </c>
      <c r="F70" s="17">
        <f t="shared" si="0"/>
        <v>40.39</v>
      </c>
      <c r="G70" s="210"/>
    </row>
    <row r="71" spans="1:9">
      <c r="A71" s="4" t="s">
        <v>44</v>
      </c>
      <c r="B71" s="239" t="s">
        <v>76</v>
      </c>
      <c r="C71" s="239"/>
      <c r="D71" s="239"/>
      <c r="E71" s="28">
        <v>6.0000000000000001E-3</v>
      </c>
      <c r="F71" s="17">
        <f t="shared" si="0"/>
        <v>8.08</v>
      </c>
      <c r="G71" s="210"/>
    </row>
    <row r="72" spans="1:9">
      <c r="A72" s="240" t="s">
        <v>77</v>
      </c>
      <c r="B72" s="240"/>
      <c r="C72" s="240"/>
      <c r="D72" s="240"/>
      <c r="E72" s="29">
        <f>SUM(E64:E71)</f>
        <v>0.36799999999999999</v>
      </c>
      <c r="F72" s="15">
        <f>SUM(F64:F71)</f>
        <v>495.5</v>
      </c>
    </row>
    <row r="73" spans="1:9">
      <c r="A73" s="14"/>
      <c r="B73" s="14"/>
      <c r="C73" s="14"/>
      <c r="D73" s="14"/>
      <c r="E73" s="30"/>
      <c r="F73" s="31"/>
    </row>
    <row r="74" spans="1:9">
      <c r="A74" s="251" t="s">
        <v>78</v>
      </c>
      <c r="B74" s="251"/>
      <c r="C74" s="251"/>
      <c r="D74" s="251"/>
      <c r="E74" s="251"/>
      <c r="F74" s="251"/>
    </row>
    <row r="75" spans="1:9">
      <c r="B75" s="10"/>
      <c r="C75" s="10"/>
      <c r="D75" s="10"/>
      <c r="E75" s="32"/>
    </row>
    <row r="76" spans="1:9">
      <c r="A76" s="5" t="s">
        <v>79</v>
      </c>
      <c r="B76" s="240" t="s">
        <v>293</v>
      </c>
      <c r="C76" s="240"/>
      <c r="D76" s="240"/>
      <c r="E76" s="5" t="s">
        <v>32</v>
      </c>
      <c r="F76" s="15" t="s">
        <v>33</v>
      </c>
    </row>
    <row r="77" spans="1:9">
      <c r="A77" s="4" t="s">
        <v>5</v>
      </c>
      <c r="B77" s="239" t="s">
        <v>80</v>
      </c>
      <c r="C77" s="239"/>
      <c r="D77" s="239"/>
      <c r="E77" s="28">
        <v>8.3299999999999999E-2</v>
      </c>
      <c r="F77" s="17">
        <f>E77*$G$36</f>
        <v>112.16</v>
      </c>
      <c r="G77" s="33"/>
    </row>
    <row r="78" spans="1:9">
      <c r="A78" s="240" t="s">
        <v>81</v>
      </c>
      <c r="B78" s="240"/>
      <c r="C78" s="240"/>
      <c r="D78" s="240"/>
      <c r="E78" s="29">
        <f>E77</f>
        <v>8.3299999999999999E-2</v>
      </c>
      <c r="F78" s="15">
        <f>SUM(F77:F77)</f>
        <v>112.16</v>
      </c>
    </row>
    <row r="79" spans="1:9">
      <c r="A79" s="34" t="s">
        <v>7</v>
      </c>
      <c r="B79" s="246" t="s">
        <v>294</v>
      </c>
      <c r="C79" s="246"/>
      <c r="D79" s="246"/>
      <c r="E79" s="28">
        <f>E72*E77</f>
        <v>3.0700000000000002E-2</v>
      </c>
      <c r="F79" s="35">
        <f>F78*E72</f>
        <v>41.27</v>
      </c>
      <c r="G79" s="33"/>
      <c r="H79" s="33"/>
      <c r="I79" s="33"/>
    </row>
    <row r="80" spans="1:9">
      <c r="A80" s="256" t="s">
        <v>77</v>
      </c>
      <c r="B80" s="257"/>
      <c r="C80" s="257"/>
      <c r="D80" s="257"/>
      <c r="E80" s="29">
        <f>SUM(E78:E79)</f>
        <v>0.114</v>
      </c>
      <c r="F80" s="15">
        <f>SUM(F78:F79)</f>
        <v>153.43</v>
      </c>
      <c r="G80" s="33"/>
    </row>
    <row r="81" spans="1:8">
      <c r="B81" s="10"/>
      <c r="C81" s="10"/>
      <c r="D81" s="10"/>
      <c r="E81" s="32"/>
    </row>
    <row r="82" spans="1:8">
      <c r="A82" s="5" t="s">
        <v>83</v>
      </c>
      <c r="B82" s="256" t="s">
        <v>295</v>
      </c>
      <c r="C82" s="257"/>
      <c r="D82" s="258"/>
      <c r="E82" s="5" t="s">
        <v>32</v>
      </c>
      <c r="F82" s="15" t="s">
        <v>33</v>
      </c>
    </row>
    <row r="83" spans="1:8">
      <c r="A83" s="4" t="s">
        <v>5</v>
      </c>
      <c r="B83" s="262" t="s">
        <v>296</v>
      </c>
      <c r="C83" s="263"/>
      <c r="D83" s="264"/>
      <c r="E83" s="28">
        <v>2.0000000000000001E-4</v>
      </c>
      <c r="F83" s="17">
        <f>E83*$G$36</f>
        <v>0.27</v>
      </c>
    </row>
    <row r="84" spans="1:8" ht="32.25" customHeight="1">
      <c r="A84" s="34" t="s">
        <v>7</v>
      </c>
      <c r="B84" s="246" t="s">
        <v>297</v>
      </c>
      <c r="C84" s="246"/>
      <c r="D84" s="246"/>
      <c r="E84" s="36">
        <f>E83*E72</f>
        <v>1E-4</v>
      </c>
      <c r="F84" s="35">
        <f>F83*E72</f>
        <v>0.1</v>
      </c>
    </row>
    <row r="85" spans="1:8">
      <c r="A85" s="282" t="s">
        <v>77</v>
      </c>
      <c r="B85" s="283"/>
      <c r="C85" s="283"/>
      <c r="D85" s="283"/>
      <c r="E85" s="29">
        <f>SUM(E83:E84)</f>
        <v>2.9999999999999997E-4</v>
      </c>
      <c r="F85" s="15">
        <f>SUM(F83:F84)</f>
        <v>0.37</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5.66</v>
      </c>
      <c r="G90" s="33"/>
      <c r="H90" s="33"/>
    </row>
    <row r="91" spans="1:8">
      <c r="A91" s="34" t="s">
        <v>7</v>
      </c>
      <c r="B91" s="246" t="s">
        <v>91</v>
      </c>
      <c r="C91" s="246"/>
      <c r="D91" s="246"/>
      <c r="E91" s="36">
        <v>2.9999999999999997E-4</v>
      </c>
      <c r="F91" s="35">
        <f>F90*E69</f>
        <v>0.45</v>
      </c>
      <c r="G91" s="10"/>
    </row>
    <row r="92" spans="1:8" ht="12.75" customHeight="1">
      <c r="A92" s="34" t="s">
        <v>10</v>
      </c>
      <c r="B92" s="259" t="s">
        <v>92</v>
      </c>
      <c r="C92" s="259"/>
      <c r="D92" s="259"/>
      <c r="E92" s="36">
        <v>4.3499999999999997E-2</v>
      </c>
      <c r="F92" s="35">
        <f>E92*$G$36</f>
        <v>58.57</v>
      </c>
      <c r="G92" s="10"/>
    </row>
    <row r="93" spans="1:8">
      <c r="A93" s="34" t="s">
        <v>13</v>
      </c>
      <c r="B93" s="246" t="s">
        <v>93</v>
      </c>
      <c r="C93" s="246"/>
      <c r="D93" s="246"/>
      <c r="E93" s="36">
        <v>1.9400000000000001E-2</v>
      </c>
      <c r="F93" s="35">
        <f>E93*$G$36</f>
        <v>26.12</v>
      </c>
      <c r="G93" s="7"/>
    </row>
    <row r="94" spans="1:8">
      <c r="A94" s="34" t="s">
        <v>40</v>
      </c>
      <c r="B94" s="246" t="s">
        <v>94</v>
      </c>
      <c r="C94" s="246"/>
      <c r="D94" s="246"/>
      <c r="E94" s="36">
        <f>E93*E72</f>
        <v>7.1000000000000004E-3</v>
      </c>
      <c r="F94" s="35">
        <f>E94*$G$36</f>
        <v>9.56</v>
      </c>
      <c r="G94" s="7"/>
    </row>
    <row r="95" spans="1:8" ht="12.75" customHeight="1">
      <c r="A95" s="34" t="s">
        <v>42</v>
      </c>
      <c r="B95" s="248" t="s">
        <v>95</v>
      </c>
      <c r="C95" s="249"/>
      <c r="D95" s="250"/>
      <c r="E95" s="38">
        <v>6.4999999999999997E-3</v>
      </c>
      <c r="F95" s="35">
        <f>E95*$G$36</f>
        <v>8.75</v>
      </c>
      <c r="G95" s="7"/>
    </row>
    <row r="96" spans="1:8">
      <c r="A96" s="212" t="s">
        <v>77</v>
      </c>
      <c r="B96" s="213"/>
      <c r="C96" s="213"/>
      <c r="D96" s="214"/>
      <c r="E96" s="39">
        <f>SUM(E90:E95)</f>
        <v>8.1000000000000003E-2</v>
      </c>
      <c r="F96" s="40">
        <f>SUM(F90:F95)</f>
        <v>109.11</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ht="13.5">
      <c r="A101" s="34" t="s">
        <v>5</v>
      </c>
      <c r="B101" s="385" t="s">
        <v>99</v>
      </c>
      <c r="C101" s="385"/>
      <c r="D101" s="385"/>
      <c r="E101" s="42">
        <v>0.121</v>
      </c>
      <c r="F101" s="35">
        <f t="shared" ref="F101:F106" si="1">E101*$G$36</f>
        <v>162.91999999999999</v>
      </c>
      <c r="G101" s="43"/>
    </row>
    <row r="102" spans="1:7">
      <c r="A102" s="34" t="s">
        <v>7</v>
      </c>
      <c r="B102" s="246" t="s">
        <v>100</v>
      </c>
      <c r="C102" s="246"/>
      <c r="D102" s="246"/>
      <c r="E102" s="38">
        <v>1.66E-2</v>
      </c>
      <c r="F102" s="35">
        <f t="shared" si="1"/>
        <v>22.35</v>
      </c>
    </row>
    <row r="103" spans="1:7">
      <c r="A103" s="34" t="s">
        <v>10</v>
      </c>
      <c r="B103" s="230" t="s">
        <v>101</v>
      </c>
      <c r="C103" s="231"/>
      <c r="D103" s="232"/>
      <c r="E103" s="36">
        <v>2.0000000000000001E-4</v>
      </c>
      <c r="F103" s="35">
        <f t="shared" si="1"/>
        <v>0.27</v>
      </c>
    </row>
    <row r="104" spans="1:7">
      <c r="A104" s="34" t="s">
        <v>13</v>
      </c>
      <c r="B104" s="230" t="s">
        <v>102</v>
      </c>
      <c r="C104" s="231"/>
      <c r="D104" s="232"/>
      <c r="E104" s="38">
        <v>2.8E-3</v>
      </c>
      <c r="F104" s="35">
        <f t="shared" si="1"/>
        <v>3.77</v>
      </c>
      <c r="G104" s="32"/>
    </row>
    <row r="105" spans="1:7">
      <c r="A105" s="34" t="s">
        <v>38</v>
      </c>
      <c r="B105" s="246" t="s">
        <v>103</v>
      </c>
      <c r="C105" s="246"/>
      <c r="D105" s="246"/>
      <c r="E105" s="38">
        <v>2.9999999999999997E-4</v>
      </c>
      <c r="F105" s="35">
        <f t="shared" si="1"/>
        <v>0.4</v>
      </c>
      <c r="G105" s="32"/>
    </row>
    <row r="106" spans="1:7">
      <c r="A106" s="34" t="s">
        <v>40</v>
      </c>
      <c r="B106" s="230" t="s">
        <v>104</v>
      </c>
      <c r="C106" s="231"/>
      <c r="D106" s="232"/>
      <c r="E106" s="44">
        <v>0</v>
      </c>
      <c r="F106" s="35">
        <f t="shared" si="1"/>
        <v>0</v>
      </c>
    </row>
    <row r="107" spans="1:7">
      <c r="A107" s="212" t="s">
        <v>81</v>
      </c>
      <c r="B107" s="213"/>
      <c r="C107" s="213"/>
      <c r="D107" s="214"/>
      <c r="E107" s="45">
        <f>SUM(E101:E106)</f>
        <v>0.1409</v>
      </c>
      <c r="F107" s="40">
        <f>SUM(F101:F106)</f>
        <v>189.71</v>
      </c>
    </row>
    <row r="108" spans="1:7">
      <c r="A108" s="34" t="s">
        <v>42</v>
      </c>
      <c r="B108" s="246" t="s">
        <v>284</v>
      </c>
      <c r="C108" s="246"/>
      <c r="D108" s="246"/>
      <c r="E108" s="46">
        <f>E107*E72</f>
        <v>5.1900000000000002E-2</v>
      </c>
      <c r="F108" s="35">
        <f>F107*E72</f>
        <v>69.81</v>
      </c>
    </row>
    <row r="109" spans="1:7">
      <c r="A109" s="212" t="s">
        <v>77</v>
      </c>
      <c r="B109" s="213"/>
      <c r="C109" s="213"/>
      <c r="D109" s="213"/>
      <c r="E109" s="39">
        <f>E107+E108</f>
        <v>0.1928</v>
      </c>
      <c r="F109" s="40">
        <f>SUM(F107:F108)</f>
        <v>259.52</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495.5</v>
      </c>
    </row>
    <row r="115" spans="1:8">
      <c r="A115" s="3" t="s">
        <v>79</v>
      </c>
      <c r="B115" s="247" t="s">
        <v>109</v>
      </c>
      <c r="C115" s="247"/>
      <c r="D115" s="247"/>
      <c r="E115" s="247"/>
      <c r="F115" s="17">
        <f>F80</f>
        <v>153.43</v>
      </c>
    </row>
    <row r="116" spans="1:8">
      <c r="A116" s="3" t="s">
        <v>83</v>
      </c>
      <c r="B116" s="239" t="s">
        <v>85</v>
      </c>
      <c r="C116" s="239"/>
      <c r="D116" s="239"/>
      <c r="E116" s="239"/>
      <c r="F116" s="17">
        <f>F85</f>
        <v>0.37</v>
      </c>
    </row>
    <row r="117" spans="1:8">
      <c r="A117" s="3" t="s">
        <v>88</v>
      </c>
      <c r="B117" s="239" t="s">
        <v>111</v>
      </c>
      <c r="C117" s="239"/>
      <c r="D117" s="239"/>
      <c r="E117" s="239"/>
      <c r="F117" s="17">
        <f>F96</f>
        <v>109.11</v>
      </c>
    </row>
    <row r="118" spans="1:8">
      <c r="A118" s="3" t="s">
        <v>97</v>
      </c>
      <c r="B118" s="239" t="s">
        <v>112</v>
      </c>
      <c r="C118" s="239"/>
      <c r="D118" s="239"/>
      <c r="E118" s="239"/>
      <c r="F118" s="17">
        <f>F109</f>
        <v>259.52</v>
      </c>
    </row>
    <row r="119" spans="1:8">
      <c r="A119" s="3" t="s">
        <v>113</v>
      </c>
      <c r="B119" s="239" t="s">
        <v>55</v>
      </c>
      <c r="C119" s="239"/>
      <c r="D119" s="239"/>
      <c r="E119" s="239"/>
      <c r="F119" s="17"/>
    </row>
    <row r="120" spans="1:8">
      <c r="A120" s="240" t="s">
        <v>77</v>
      </c>
      <c r="B120" s="240"/>
      <c r="C120" s="240"/>
      <c r="D120" s="240"/>
      <c r="E120" s="240"/>
      <c r="F120" s="15">
        <f>SUM(F114:F119)</f>
        <v>1017.93</v>
      </c>
    </row>
    <row r="122" spans="1:8">
      <c r="A122" s="241" t="s">
        <v>114</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c r="G126" s="50"/>
      <c r="H126" s="50"/>
    </row>
    <row r="127" spans="1:8">
      <c r="A127" s="34" t="s">
        <v>118</v>
      </c>
      <c r="B127" s="230" t="s">
        <v>119</v>
      </c>
      <c r="C127" s="231"/>
      <c r="D127" s="232"/>
      <c r="E127" s="36">
        <v>7.5999999999999998E-2</v>
      </c>
      <c r="F127" s="35" t="e">
        <f>E127*(G36+F48+F57+F120+F125+F131)/(1-E126)</f>
        <v>#REF!</v>
      </c>
      <c r="G127" s="50"/>
    </row>
    <row r="128" spans="1:8">
      <c r="A128" s="34" t="s">
        <v>120</v>
      </c>
      <c r="B128" s="230" t="s">
        <v>121</v>
      </c>
      <c r="C128" s="231"/>
      <c r="D128" s="232"/>
      <c r="E128" s="36">
        <v>1.6500000000000001E-2</v>
      </c>
      <c r="F128" s="35" t="e">
        <f>E128*(G36+F48+F57+F120+F125+F131)/(1-E126)</f>
        <v>#REF!</v>
      </c>
      <c r="G128" s="50"/>
    </row>
    <row r="129" spans="1:8">
      <c r="A129" s="34" t="s">
        <v>122</v>
      </c>
      <c r="B129" s="233" t="s">
        <v>123</v>
      </c>
      <c r="C129" s="234"/>
      <c r="D129" s="235"/>
      <c r="E129" s="36">
        <v>0.05</v>
      </c>
      <c r="F129" s="35" t="e">
        <f>E129*(G36+F48+F57+F120+F125+F131)/(1-E126)</f>
        <v>#REF!</v>
      </c>
      <c r="G129" s="50"/>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287</v>
      </c>
      <c r="B135" s="237"/>
      <c r="C135" s="237"/>
      <c r="D135" s="237"/>
      <c r="E135" s="238"/>
      <c r="F135" s="35" t="s">
        <v>33</v>
      </c>
      <c r="G135" s="52"/>
    </row>
    <row r="136" spans="1:8">
      <c r="A136" s="34" t="s">
        <v>5</v>
      </c>
      <c r="B136" s="211" t="s">
        <v>128</v>
      </c>
      <c r="C136" s="211"/>
      <c r="D136" s="211"/>
      <c r="E136" s="211"/>
      <c r="F136" s="35">
        <f>G36</f>
        <v>1346.48</v>
      </c>
    </row>
    <row r="137" spans="1:8">
      <c r="A137" s="34" t="s">
        <v>7</v>
      </c>
      <c r="B137" s="211" t="s">
        <v>129</v>
      </c>
      <c r="C137" s="211"/>
      <c r="D137" s="211"/>
      <c r="E137" s="211"/>
      <c r="F137" s="35">
        <f>F48</f>
        <v>666.86</v>
      </c>
    </row>
    <row r="138" spans="1:8">
      <c r="A138" s="34" t="s">
        <v>10</v>
      </c>
      <c r="B138" s="211" t="s">
        <v>130</v>
      </c>
      <c r="C138" s="211"/>
      <c r="D138" s="211"/>
      <c r="E138" s="211"/>
      <c r="F138" s="35" t="e">
        <f>F57</f>
        <v>#REF!</v>
      </c>
    </row>
    <row r="139" spans="1:8">
      <c r="A139" s="34" t="s">
        <v>13</v>
      </c>
      <c r="B139" s="211" t="s">
        <v>131</v>
      </c>
      <c r="C139" s="211"/>
      <c r="D139" s="211"/>
      <c r="E139" s="211"/>
      <c r="F139" s="35">
        <f>F120</f>
        <v>1017.93</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c r="H141" s="52"/>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5.5" customHeight="1">
      <c r="A145" s="384" t="s">
        <v>134</v>
      </c>
      <c r="B145" s="384"/>
      <c r="C145" s="384"/>
      <c r="D145" s="384"/>
      <c r="E145" s="384"/>
      <c r="F145" s="384"/>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29.25" customHeight="1">
      <c r="A150" s="191" t="s">
        <v>139</v>
      </c>
      <c r="B150" s="192"/>
      <c r="C150" s="193"/>
      <c r="D150" s="194">
        <v>0.05</v>
      </c>
      <c r="E150" s="195"/>
      <c r="F150" s="196"/>
    </row>
    <row r="151" spans="1:8">
      <c r="A151" s="197" t="s">
        <v>81</v>
      </c>
      <c r="B151" s="198"/>
      <c r="C151" s="199"/>
      <c r="D151" s="200">
        <v>0.25430000000000003</v>
      </c>
      <c r="E151" s="201"/>
      <c r="F151" s="202"/>
    </row>
    <row r="152" spans="1:8" ht="28.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2.25" customHeight="1">
      <c r="A154" s="209" t="s">
        <v>142</v>
      </c>
      <c r="B154" s="209"/>
      <c r="C154" s="209"/>
      <c r="D154" s="209"/>
      <c r="E154" s="209"/>
      <c r="F154" s="20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35" zoomScale="120" zoomScaleNormal="16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49" t="s">
        <v>169</v>
      </c>
      <c r="F19" s="350"/>
      <c r="H19" s="78"/>
    </row>
    <row r="20" spans="2:8" s="76" customFormat="1">
      <c r="B20" s="89"/>
      <c r="C20" s="93">
        <v>3</v>
      </c>
      <c r="D20" s="94" t="s">
        <v>170</v>
      </c>
      <c r="E20" s="351">
        <v>1241.6300000000001</v>
      </c>
      <c r="F20" s="352"/>
      <c r="H20" s="78"/>
    </row>
    <row r="21" spans="2:8" s="76" customFormat="1">
      <c r="B21" s="89"/>
      <c r="C21" s="93">
        <v>4</v>
      </c>
      <c r="D21" s="94" t="s">
        <v>171</v>
      </c>
      <c r="E21" s="353" t="s">
        <v>172</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5"/>
      <c r="D26" s="106" t="s">
        <v>77</v>
      </c>
      <c r="E26" s="107"/>
      <c r="F26" s="108">
        <f>TRUNC(SUM(F25:F25),2)</f>
        <v>1241.6300000000001</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103.42</v>
      </c>
    </row>
    <row r="30" spans="2:8">
      <c r="B30" s="79"/>
      <c r="C30" s="93" t="s">
        <v>7</v>
      </c>
      <c r="D30" s="113" t="s">
        <v>179</v>
      </c>
      <c r="E30" s="114">
        <v>0.121</v>
      </c>
      <c r="F30" s="112">
        <f>TRUNC(($F$26*E30),2)</f>
        <v>150.22999999999999</v>
      </c>
    </row>
    <row r="31" spans="2:8">
      <c r="B31" s="79"/>
      <c r="C31" s="105"/>
      <c r="D31" s="106" t="s">
        <v>77</v>
      </c>
      <c r="E31" s="115">
        <f>SUM(E29:E30)</f>
        <v>0.20430000000000001</v>
      </c>
      <c r="F31" s="116">
        <f>TRUNC(SUM(F29:F30),2)</f>
        <v>253.65</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299.05</v>
      </c>
    </row>
    <row r="35" spans="2:6">
      <c r="B35" s="79"/>
      <c r="C35" s="93" t="s">
        <v>7</v>
      </c>
      <c r="D35" s="102" t="s">
        <v>183</v>
      </c>
      <c r="E35" s="123">
        <v>2.5000000000000001E-2</v>
      </c>
      <c r="F35" s="124">
        <f t="shared" si="0"/>
        <v>37.380000000000003</v>
      </c>
    </row>
    <row r="36" spans="2:6">
      <c r="B36" s="79"/>
      <c r="C36" s="93" t="s">
        <v>10</v>
      </c>
      <c r="D36" s="102" t="s">
        <v>184</v>
      </c>
      <c r="E36" s="123">
        <v>0.03</v>
      </c>
      <c r="F36" s="124">
        <f t="shared" si="0"/>
        <v>44.85</v>
      </c>
    </row>
    <row r="37" spans="2:6">
      <c r="B37" s="79"/>
      <c r="C37" s="93" t="s">
        <v>13</v>
      </c>
      <c r="D37" s="102" t="s">
        <v>185</v>
      </c>
      <c r="E37" s="123">
        <v>1.4999999999999999E-2</v>
      </c>
      <c r="F37" s="124">
        <f t="shared" si="0"/>
        <v>22.42</v>
      </c>
    </row>
    <row r="38" spans="2:6">
      <c r="B38" s="79"/>
      <c r="C38" s="93" t="s">
        <v>38</v>
      </c>
      <c r="D38" s="102" t="s">
        <v>186</v>
      </c>
      <c r="E38" s="123">
        <v>0.01</v>
      </c>
      <c r="F38" s="124">
        <f t="shared" si="0"/>
        <v>14.95</v>
      </c>
    </row>
    <row r="39" spans="2:6">
      <c r="B39" s="79"/>
      <c r="C39" s="93" t="s">
        <v>40</v>
      </c>
      <c r="D39" s="102" t="s">
        <v>187</v>
      </c>
      <c r="E39" s="123">
        <v>6.0000000000000001E-3</v>
      </c>
      <c r="F39" s="124">
        <f t="shared" si="0"/>
        <v>8.9700000000000006</v>
      </c>
    </row>
    <row r="40" spans="2:6">
      <c r="B40" s="79"/>
      <c r="C40" s="93" t="s">
        <v>42</v>
      </c>
      <c r="D40" s="102" t="s">
        <v>188</v>
      </c>
      <c r="E40" s="123">
        <v>2E-3</v>
      </c>
      <c r="F40" s="124">
        <f t="shared" si="0"/>
        <v>2.99</v>
      </c>
    </row>
    <row r="41" spans="2:6">
      <c r="B41" s="79"/>
      <c r="C41" s="93" t="s">
        <v>44</v>
      </c>
      <c r="D41" s="102" t="s">
        <v>74</v>
      </c>
      <c r="E41" s="123">
        <v>0.08</v>
      </c>
      <c r="F41" s="124">
        <f t="shared" si="0"/>
        <v>119.62</v>
      </c>
    </row>
    <row r="42" spans="2:6">
      <c r="B42" s="79"/>
      <c r="C42" s="346" t="s">
        <v>77</v>
      </c>
      <c r="D42" s="339"/>
      <c r="E42" s="126">
        <f>SUM(E34:E41)</f>
        <v>0.36799999999999999</v>
      </c>
      <c r="F42" s="127">
        <f>TRUNC(SUM(F34:F41),2)</f>
        <v>550.23</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93.5</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357.7</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253.65</v>
      </c>
    </row>
    <row r="53" spans="2:8">
      <c r="B53" s="79"/>
      <c r="C53" s="93" t="s">
        <v>180</v>
      </c>
      <c r="D53" s="113" t="s">
        <v>196</v>
      </c>
      <c r="E53" s="114">
        <f>E42</f>
        <v>0.36799999999999999</v>
      </c>
      <c r="F53" s="118">
        <f>F42</f>
        <v>550.23</v>
      </c>
    </row>
    <row r="54" spans="2:8">
      <c r="B54" s="79"/>
      <c r="C54" s="93" t="s">
        <v>189</v>
      </c>
      <c r="D54" s="113" t="s">
        <v>48</v>
      </c>
      <c r="E54" s="138"/>
      <c r="F54" s="118">
        <f>F49</f>
        <v>357.7</v>
      </c>
    </row>
    <row r="55" spans="2:8">
      <c r="B55" s="79"/>
      <c r="C55" s="135"/>
      <c r="D55" s="125" t="s">
        <v>77</v>
      </c>
      <c r="E55" s="139"/>
      <c r="F55" s="116">
        <f>SUM(F52:F54)</f>
        <v>1161.58</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8.2799999999999994</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49.66</v>
      </c>
      <c r="G61" s="145"/>
      <c r="H61" s="146"/>
    </row>
    <row r="62" spans="2:8" s="77" customFormat="1">
      <c r="B62" s="141"/>
      <c r="C62" s="142" t="s">
        <v>13</v>
      </c>
      <c r="D62" s="143" t="s">
        <v>202</v>
      </c>
      <c r="E62" s="144">
        <v>1.8499999999999999E-2</v>
      </c>
      <c r="F62" s="124">
        <f>TRUNC(((F26+F55)*E62),2)</f>
        <v>44.45</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102.39</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Almoxarife'!F6</f>
        <v>29.99</v>
      </c>
    </row>
    <row r="84" spans="2:6">
      <c r="B84" s="79"/>
      <c r="C84" s="93" t="s">
        <v>7</v>
      </c>
      <c r="D84" s="307" t="s">
        <v>215</v>
      </c>
      <c r="E84" s="308"/>
      <c r="F84" s="155">
        <f>'Equipamentos - Almoxarife'!F6</f>
        <v>13.96</v>
      </c>
    </row>
    <row r="85" spans="2:6">
      <c r="B85" s="79"/>
      <c r="C85" s="93" t="s">
        <v>10</v>
      </c>
      <c r="D85" s="307"/>
      <c r="E85" s="308"/>
      <c r="F85" s="118">
        <v>0</v>
      </c>
    </row>
    <row r="86" spans="2:6" ht="16.5" customHeight="1">
      <c r="B86" s="79"/>
      <c r="C86" s="312" t="s">
        <v>77</v>
      </c>
      <c r="D86" s="318"/>
      <c r="E86" s="313"/>
      <c r="F86" s="127">
        <f>TRUNC(SUM(F83:F85),2)</f>
        <v>43.95</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63.48</v>
      </c>
    </row>
    <row r="91" spans="2:6">
      <c r="B91" s="79"/>
      <c r="C91" s="93" t="s">
        <v>7</v>
      </c>
      <c r="D91" s="102" t="s">
        <v>126</v>
      </c>
      <c r="E91" s="158">
        <v>3.2599999999999997E-2</v>
      </c>
      <c r="F91" s="159">
        <f>TRUNC((F109*E91),2)</f>
        <v>83.11</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19.18</v>
      </c>
    </row>
    <row r="95" spans="2:6">
      <c r="B95" s="79"/>
      <c r="C95" s="161"/>
      <c r="D95" s="102" t="s">
        <v>220</v>
      </c>
      <c r="E95" s="158">
        <v>0.03</v>
      </c>
      <c r="F95" s="159">
        <f>TRUNC(((F90+F91+F109)/E101*E95),2)</f>
        <v>88.54</v>
      </c>
    </row>
    <row r="96" spans="2:6">
      <c r="B96" s="79"/>
      <c r="C96" s="161"/>
      <c r="D96" s="120" t="s">
        <v>221</v>
      </c>
      <c r="E96" s="160"/>
      <c r="F96" s="159"/>
    </row>
    <row r="97" spans="2:6">
      <c r="B97" s="79"/>
      <c r="C97" s="161"/>
      <c r="D97" s="102" t="s">
        <v>222</v>
      </c>
      <c r="E97" s="158">
        <v>0.05</v>
      </c>
      <c r="F97" s="159">
        <f>TRUNC((F90+F91+F109)/E101*E97,2)</f>
        <v>147.57</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401.88</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1241.6300000000001</v>
      </c>
    </row>
    <row r="105" spans="2:6">
      <c r="B105" s="79"/>
      <c r="C105" s="93" t="s">
        <v>7</v>
      </c>
      <c r="D105" s="306" t="s">
        <v>228</v>
      </c>
      <c r="E105" s="306"/>
      <c r="F105" s="118">
        <f>F55</f>
        <v>1161.58</v>
      </c>
    </row>
    <row r="106" spans="2:6">
      <c r="B106" s="79"/>
      <c r="C106" s="93" t="s">
        <v>10</v>
      </c>
      <c r="D106" s="306" t="s">
        <v>229</v>
      </c>
      <c r="E106" s="306"/>
      <c r="F106" s="118">
        <f>F65</f>
        <v>102.39</v>
      </c>
    </row>
    <row r="107" spans="2:6">
      <c r="B107" s="79"/>
      <c r="C107" s="93" t="s">
        <v>13</v>
      </c>
      <c r="D107" s="307" t="s">
        <v>230</v>
      </c>
      <c r="E107" s="308"/>
      <c r="F107" s="118">
        <f>F80</f>
        <v>0</v>
      </c>
    </row>
    <row r="108" spans="2:6">
      <c r="B108" s="79"/>
      <c r="C108" s="93" t="s">
        <v>38</v>
      </c>
      <c r="D108" s="306" t="s">
        <v>231</v>
      </c>
      <c r="E108" s="306"/>
      <c r="F108" s="118">
        <f>F86</f>
        <v>43.95</v>
      </c>
    </row>
    <row r="109" spans="2:6">
      <c r="B109" s="79"/>
      <c r="C109" s="309" t="s">
        <v>232</v>
      </c>
      <c r="D109" s="310"/>
      <c r="E109" s="311"/>
      <c r="F109" s="171">
        <f>TRUNC(SUM(F104:F108),2)</f>
        <v>2549.5500000000002</v>
      </c>
    </row>
    <row r="110" spans="2:6">
      <c r="B110" s="79"/>
      <c r="C110" s="93" t="s">
        <v>40</v>
      </c>
      <c r="D110" s="307" t="s">
        <v>233</v>
      </c>
      <c r="E110" s="308"/>
      <c r="F110" s="172">
        <f>F100</f>
        <v>401.88</v>
      </c>
    </row>
    <row r="111" spans="2:6">
      <c r="B111" s="79"/>
      <c r="C111" s="301" t="s">
        <v>234</v>
      </c>
      <c r="D111" s="302"/>
      <c r="E111" s="303"/>
      <c r="F111" s="173">
        <f>SUM(F109:F110)</f>
        <v>2951.43</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RKI0TPYag0jvPx8nRZuLLrtsO/I5QYhk4TkQd2efbsqfzPX+r90G4iMkdAkQpayyklGv8EHLMr6rha8DidvYbg==" saltValue="3C6M9dWpAsmrXb9zasbEE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0">
        <v>45.63</v>
      </c>
      <c r="F2" s="75">
        <f>E2*C2</f>
        <v>182.52</v>
      </c>
    </row>
    <row r="3" spans="1:6" ht="60">
      <c r="A3" s="72">
        <v>2</v>
      </c>
      <c r="B3" s="73" t="s">
        <v>244</v>
      </c>
      <c r="C3" s="74">
        <v>4</v>
      </c>
      <c r="D3" s="74" t="s">
        <v>243</v>
      </c>
      <c r="E3" s="190">
        <v>23.92</v>
      </c>
      <c r="F3" s="75">
        <f>E3*C3</f>
        <v>95.68</v>
      </c>
    </row>
    <row r="4" spans="1:6" ht="45">
      <c r="A4" s="72">
        <v>3</v>
      </c>
      <c r="B4" s="73" t="s">
        <v>245</v>
      </c>
      <c r="C4" s="74">
        <v>2</v>
      </c>
      <c r="D4" s="74" t="s">
        <v>246</v>
      </c>
      <c r="E4" s="190">
        <v>40.840000000000003</v>
      </c>
      <c r="F4" s="75">
        <f>E4*C4</f>
        <v>81.680000000000007</v>
      </c>
    </row>
    <row r="5" spans="1:6">
      <c r="A5" s="380" t="s">
        <v>247</v>
      </c>
      <c r="B5" s="380"/>
      <c r="C5" s="380"/>
      <c r="D5" s="380"/>
      <c r="E5" s="380"/>
      <c r="F5" s="75">
        <f>SUM(F2:F4)</f>
        <v>359.88</v>
      </c>
    </row>
    <row r="6" spans="1:6">
      <c r="A6" s="380" t="s">
        <v>248</v>
      </c>
      <c r="B6" s="380"/>
      <c r="C6" s="380"/>
      <c r="D6" s="380"/>
      <c r="E6" s="380"/>
      <c r="F6" s="75">
        <f>TRUNC(F5/12,2)</f>
        <v>29.99</v>
      </c>
    </row>
  </sheetData>
  <sheetProtection algorithmName="SHA-512" hashValue="GpxVrlKG7LxnpJRQnupHqt7VIVBtDk+KCPQJvby/R/V7WbsiaI3uB5itzxIzj5PHq1jQoDTjvLWzvG/mt5HCmA==" saltValue="XdhU2PKQ/USDy/QvSS6Hq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0">
        <v>45.02</v>
      </c>
      <c r="F2" s="75">
        <f>E2*C2</f>
        <v>45.02</v>
      </c>
    </row>
    <row r="3" spans="1:6" ht="75">
      <c r="A3" s="72">
        <v>2</v>
      </c>
      <c r="B3" s="73" t="s">
        <v>250</v>
      </c>
      <c r="C3" s="74">
        <v>40</v>
      </c>
      <c r="D3" s="74" t="s">
        <v>243</v>
      </c>
      <c r="E3" s="190">
        <v>2.94</v>
      </c>
      <c r="F3" s="75">
        <f>E3*C3</f>
        <v>117.6</v>
      </c>
    </row>
    <row r="4" spans="1:6" ht="45">
      <c r="A4" s="72">
        <v>3</v>
      </c>
      <c r="B4" s="73" t="s">
        <v>251</v>
      </c>
      <c r="C4" s="74">
        <v>2</v>
      </c>
      <c r="D4" s="74" t="s">
        <v>246</v>
      </c>
      <c r="E4" s="190">
        <v>2.5</v>
      </c>
      <c r="F4" s="75">
        <f>E4*C4</f>
        <v>5</v>
      </c>
    </row>
    <row r="5" spans="1:6">
      <c r="A5" s="380" t="s">
        <v>247</v>
      </c>
      <c r="B5" s="380"/>
      <c r="C5" s="380"/>
      <c r="D5" s="380"/>
      <c r="E5" s="380"/>
      <c r="F5" s="75">
        <f>SUM(F2:F4)</f>
        <v>167.62</v>
      </c>
    </row>
    <row r="6" spans="1:6">
      <c r="A6" s="380" t="s">
        <v>248</v>
      </c>
      <c r="B6" s="380"/>
      <c r="C6" s="380"/>
      <c r="D6" s="380"/>
      <c r="E6" s="380"/>
      <c r="F6" s="75">
        <f>TRUNC(F5/12,2)</f>
        <v>13.96</v>
      </c>
    </row>
  </sheetData>
  <sheetProtection algorithmName="SHA-512" hashValue="eTT0AzCHarLxIOlKOWRw/ePjExIQb+CxHyiiUoNgIN6l/P3Ht3PEmqSX+dXrbyb7FQy9wGP2ls+EA0Cy62Wu8Q==" saltValue="xaB+AXg7pDV7B6yXkoxA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view="pageBreakPreview" topLeftCell="A28"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49" t="s">
        <v>252</v>
      </c>
      <c r="F19" s="350"/>
      <c r="H19" s="78"/>
    </row>
    <row r="20" spans="2:8" s="76" customFormat="1">
      <c r="B20" s="89"/>
      <c r="C20" s="93">
        <v>3</v>
      </c>
      <c r="D20" s="94" t="s">
        <v>170</v>
      </c>
      <c r="E20" s="381">
        <v>1100.92</v>
      </c>
      <c r="F20" s="352"/>
      <c r="H20" s="78"/>
    </row>
    <row r="21" spans="2:8" s="76" customFormat="1">
      <c r="B21" s="89"/>
      <c r="C21" s="93">
        <v>4</v>
      </c>
      <c r="D21" s="94" t="s">
        <v>171</v>
      </c>
      <c r="E21" s="353" t="s">
        <v>253</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5"/>
      <c r="D26" s="106" t="s">
        <v>77</v>
      </c>
      <c r="E26" s="107"/>
      <c r="F26" s="108">
        <f>TRUNC(SUM(F25:F25),2)</f>
        <v>1100.92</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91.7</v>
      </c>
    </row>
    <row r="30" spans="2:8">
      <c r="B30" s="79"/>
      <c r="C30" s="93" t="s">
        <v>7</v>
      </c>
      <c r="D30" s="113" t="s">
        <v>179</v>
      </c>
      <c r="E30" s="114">
        <v>0.121</v>
      </c>
      <c r="F30" s="112">
        <f>TRUNC(($F$26*E30),2)</f>
        <v>133.21</v>
      </c>
    </row>
    <row r="31" spans="2:8">
      <c r="B31" s="79"/>
      <c r="C31" s="105"/>
      <c r="D31" s="106" t="s">
        <v>77</v>
      </c>
      <c r="E31" s="115">
        <f>SUM(E29:E30)</f>
        <v>0.20430000000000001</v>
      </c>
      <c r="F31" s="116">
        <f>TRUNC(SUM(F29:F30),2)</f>
        <v>224.91</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265.16000000000003</v>
      </c>
    </row>
    <row r="35" spans="2:6">
      <c r="B35" s="79"/>
      <c r="C35" s="93" t="s">
        <v>7</v>
      </c>
      <c r="D35" s="102" t="s">
        <v>183</v>
      </c>
      <c r="E35" s="123">
        <v>2.5000000000000001E-2</v>
      </c>
      <c r="F35" s="124">
        <f t="shared" si="0"/>
        <v>33.14</v>
      </c>
    </row>
    <row r="36" spans="2:6">
      <c r="B36" s="79"/>
      <c r="C36" s="93" t="s">
        <v>10</v>
      </c>
      <c r="D36" s="102" t="s">
        <v>184</v>
      </c>
      <c r="E36" s="123">
        <v>0.03</v>
      </c>
      <c r="F36" s="124">
        <f t="shared" si="0"/>
        <v>39.770000000000003</v>
      </c>
    </row>
    <row r="37" spans="2:6">
      <c r="B37" s="79"/>
      <c r="C37" s="93" t="s">
        <v>13</v>
      </c>
      <c r="D37" s="102" t="s">
        <v>185</v>
      </c>
      <c r="E37" s="123">
        <v>1.4999999999999999E-2</v>
      </c>
      <c r="F37" s="124">
        <f t="shared" si="0"/>
        <v>19.88</v>
      </c>
    </row>
    <row r="38" spans="2:6">
      <c r="B38" s="79"/>
      <c r="C38" s="93" t="s">
        <v>38</v>
      </c>
      <c r="D38" s="102" t="s">
        <v>186</v>
      </c>
      <c r="E38" s="123">
        <v>0.01</v>
      </c>
      <c r="F38" s="124">
        <f t="shared" si="0"/>
        <v>13.25</v>
      </c>
    </row>
    <row r="39" spans="2:6">
      <c r="B39" s="79"/>
      <c r="C39" s="93" t="s">
        <v>40</v>
      </c>
      <c r="D39" s="102" t="s">
        <v>187</v>
      </c>
      <c r="E39" s="123">
        <v>6.0000000000000001E-3</v>
      </c>
      <c r="F39" s="124">
        <f t="shared" si="0"/>
        <v>7.95</v>
      </c>
    </row>
    <row r="40" spans="2:6">
      <c r="B40" s="79"/>
      <c r="C40" s="93" t="s">
        <v>42</v>
      </c>
      <c r="D40" s="102" t="s">
        <v>188</v>
      </c>
      <c r="E40" s="123">
        <v>2E-3</v>
      </c>
      <c r="F40" s="124">
        <f t="shared" si="0"/>
        <v>2.65</v>
      </c>
    </row>
    <row r="41" spans="2:6">
      <c r="B41" s="79"/>
      <c r="C41" s="93" t="s">
        <v>44</v>
      </c>
      <c r="D41" s="102" t="s">
        <v>74</v>
      </c>
      <c r="E41" s="123">
        <v>0.08</v>
      </c>
      <c r="F41" s="124">
        <f t="shared" si="0"/>
        <v>106.06</v>
      </c>
    </row>
    <row r="42" spans="2:6">
      <c r="B42" s="79"/>
      <c r="C42" s="346" t="s">
        <v>77</v>
      </c>
      <c r="D42" s="339"/>
      <c r="E42" s="126">
        <f>SUM(E34:E41)</f>
        <v>0.36799999999999999</v>
      </c>
      <c r="F42" s="127">
        <f>TRUNC(SUM(F34:F41),2)</f>
        <v>487.86</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101.94</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366.14</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224.91</v>
      </c>
    </row>
    <row r="53" spans="2:8">
      <c r="B53" s="79"/>
      <c r="C53" s="93" t="s">
        <v>180</v>
      </c>
      <c r="D53" s="113" t="s">
        <v>196</v>
      </c>
      <c r="E53" s="114">
        <f>E42</f>
        <v>0.36799999999999999</v>
      </c>
      <c r="F53" s="118">
        <f>F42</f>
        <v>487.86</v>
      </c>
    </row>
    <row r="54" spans="2:8">
      <c r="B54" s="79"/>
      <c r="C54" s="93" t="s">
        <v>189</v>
      </c>
      <c r="D54" s="113" t="s">
        <v>48</v>
      </c>
      <c r="E54" s="138"/>
      <c r="F54" s="118">
        <f>F49</f>
        <v>366.14</v>
      </c>
    </row>
    <row r="55" spans="2:8">
      <c r="B55" s="79"/>
      <c r="C55" s="135"/>
      <c r="D55" s="125" t="s">
        <v>77</v>
      </c>
      <c r="E55" s="139"/>
      <c r="F55" s="116">
        <f>SUM(F52:F54)</f>
        <v>1078.9100000000001</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7.55</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44.03</v>
      </c>
      <c r="G61" s="145"/>
      <c r="H61" s="146"/>
    </row>
    <row r="62" spans="2:8" s="77" customFormat="1">
      <c r="B62" s="141"/>
      <c r="C62" s="142" t="s">
        <v>13</v>
      </c>
      <c r="D62" s="143" t="s">
        <v>202</v>
      </c>
      <c r="E62" s="144">
        <v>1.8499999999999999E-2</v>
      </c>
      <c r="F62" s="124">
        <f>TRUNC(((F26+F55)*E62),2)</f>
        <v>40.32</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91.9</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Contínuo'!F6</f>
        <v>33.68</v>
      </c>
    </row>
    <row r="84" spans="2:6">
      <c r="B84" s="79"/>
      <c r="C84" s="93" t="s">
        <v>7</v>
      </c>
      <c r="D84" s="307" t="s">
        <v>215</v>
      </c>
      <c r="E84" s="308"/>
      <c r="F84" s="156">
        <v>0</v>
      </c>
    </row>
    <row r="85" spans="2:6">
      <c r="B85" s="79"/>
      <c r="C85" s="93" t="s">
        <v>10</v>
      </c>
      <c r="D85" s="307"/>
      <c r="E85" s="308"/>
      <c r="F85" s="118">
        <v>0</v>
      </c>
    </row>
    <row r="86" spans="2:6" ht="16.5" customHeight="1">
      <c r="B86" s="79"/>
      <c r="C86" s="312" t="s">
        <v>77</v>
      </c>
      <c r="D86" s="318"/>
      <c r="E86" s="313"/>
      <c r="F86" s="127">
        <f>TRUNC(SUM(F83:F85),2)</f>
        <v>33.68</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57.4</v>
      </c>
    </row>
    <row r="91" spans="2:6">
      <c r="B91" s="79"/>
      <c r="C91" s="93" t="s">
        <v>7</v>
      </c>
      <c r="D91" s="102" t="s">
        <v>126</v>
      </c>
      <c r="E91" s="158">
        <v>3.2599999999999997E-2</v>
      </c>
      <c r="F91" s="159">
        <f>TRUNC((F109*E91),2)</f>
        <v>75.150000000000006</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17.34</v>
      </c>
    </row>
    <row r="95" spans="2:6">
      <c r="B95" s="79"/>
      <c r="C95" s="161"/>
      <c r="D95" s="102" t="s">
        <v>220</v>
      </c>
      <c r="E95" s="158">
        <v>0.03</v>
      </c>
      <c r="F95" s="159">
        <f>TRUNC(((F90+F91+F109)/E101*E95),2)</f>
        <v>80.06</v>
      </c>
    </row>
    <row r="96" spans="2:6">
      <c r="B96" s="79"/>
      <c r="C96" s="161"/>
      <c r="D96" s="120" t="s">
        <v>221</v>
      </c>
      <c r="E96" s="160"/>
      <c r="F96" s="159"/>
    </row>
    <row r="97" spans="2:6">
      <c r="B97" s="79"/>
      <c r="C97" s="161"/>
      <c r="D97" s="102" t="s">
        <v>222</v>
      </c>
      <c r="E97" s="158">
        <v>0.05</v>
      </c>
      <c r="F97" s="159">
        <f>TRUNC((F90+F91+F109)/E101*E97,2)</f>
        <v>133.44</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363.39</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1100.92</v>
      </c>
    </row>
    <row r="105" spans="2:6">
      <c r="B105" s="79"/>
      <c r="C105" s="93" t="s">
        <v>7</v>
      </c>
      <c r="D105" s="306" t="s">
        <v>228</v>
      </c>
      <c r="E105" s="306"/>
      <c r="F105" s="118">
        <f>F55</f>
        <v>1078.9100000000001</v>
      </c>
    </row>
    <row r="106" spans="2:6">
      <c r="B106" s="79"/>
      <c r="C106" s="93" t="s">
        <v>10</v>
      </c>
      <c r="D106" s="306" t="s">
        <v>229</v>
      </c>
      <c r="E106" s="306"/>
      <c r="F106" s="118">
        <f>F65</f>
        <v>91.9</v>
      </c>
    </row>
    <row r="107" spans="2:6">
      <c r="B107" s="79"/>
      <c r="C107" s="93" t="s">
        <v>13</v>
      </c>
      <c r="D107" s="307" t="s">
        <v>230</v>
      </c>
      <c r="E107" s="308"/>
      <c r="F107" s="118">
        <f>F80</f>
        <v>0</v>
      </c>
    </row>
    <row r="108" spans="2:6">
      <c r="B108" s="79"/>
      <c r="C108" s="93" t="s">
        <v>38</v>
      </c>
      <c r="D108" s="306" t="s">
        <v>231</v>
      </c>
      <c r="E108" s="306"/>
      <c r="F108" s="118">
        <f>F86</f>
        <v>33.68</v>
      </c>
    </row>
    <row r="109" spans="2:6">
      <c r="B109" s="79"/>
      <c r="C109" s="309" t="s">
        <v>232</v>
      </c>
      <c r="D109" s="310"/>
      <c r="E109" s="311"/>
      <c r="F109" s="171">
        <f>TRUNC(SUM(F104:F108),2)</f>
        <v>2305.41</v>
      </c>
    </row>
    <row r="110" spans="2:6">
      <c r="B110" s="79"/>
      <c r="C110" s="93" t="s">
        <v>40</v>
      </c>
      <c r="D110" s="307" t="s">
        <v>233</v>
      </c>
      <c r="E110" s="308"/>
      <c r="F110" s="172">
        <f>F100</f>
        <v>363.39</v>
      </c>
    </row>
    <row r="111" spans="2:6">
      <c r="B111" s="79"/>
      <c r="C111" s="301" t="s">
        <v>234</v>
      </c>
      <c r="D111" s="302"/>
      <c r="E111" s="303"/>
      <c r="F111" s="173">
        <f>SUM(F109:F110)</f>
        <v>2668.8</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1bv2AXCQ5OSB+KP2wJO2gN+H/Vr9thNXlM3OzHHkspQVQ/vblm/0bOz2mkPRTBoq+JkNg5TzknJtnE0DYP1BQ==" saltValue="Js2Bo8qtw7ltwsjm8Et1y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244</v>
      </c>
      <c r="C3" s="74">
        <v>4</v>
      </c>
      <c r="D3" s="74" t="s">
        <v>243</v>
      </c>
      <c r="E3" s="190">
        <v>23.92</v>
      </c>
      <c r="F3" s="75">
        <f>E3*C3</f>
        <v>95.68</v>
      </c>
    </row>
    <row r="4" spans="1:6">
      <c r="A4" s="72">
        <v>3</v>
      </c>
      <c r="B4" s="73" t="s">
        <v>255</v>
      </c>
      <c r="C4" s="74">
        <v>2</v>
      </c>
      <c r="D4" s="74" t="s">
        <v>246</v>
      </c>
      <c r="E4" s="190">
        <v>75.05</v>
      </c>
      <c r="F4" s="75">
        <f>E4*C4</f>
        <v>150.1</v>
      </c>
    </row>
    <row r="5" spans="1:6">
      <c r="A5" s="380" t="s">
        <v>247</v>
      </c>
      <c r="B5" s="380"/>
      <c r="C5" s="380"/>
      <c r="D5" s="380"/>
      <c r="E5" s="380"/>
      <c r="F5" s="75">
        <f>SUM(F2:F4)</f>
        <v>404.22</v>
      </c>
    </row>
    <row r="6" spans="1:6">
      <c r="A6" s="380" t="s">
        <v>248</v>
      </c>
      <c r="B6" s="380"/>
      <c r="C6" s="380"/>
      <c r="D6" s="380"/>
      <c r="E6" s="380"/>
      <c r="F6" s="75">
        <f>TRUNC(F5/12,2)</f>
        <v>33.68</v>
      </c>
    </row>
  </sheetData>
  <sheetProtection algorithmName="SHA-512" hashValue="GJP3qlxjCeQkq+VNjR67vLMlAoWcg6d7yVa4HKoa7CXdOt8A6N+Xo1s0G1Oxat98ru4szfjq58Qh05+SsMxypg==" saltValue="CTNRm6OfpPpdYZoRAgPzr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129"/>
  <sheetViews>
    <sheetView view="pageBreakPreview" topLeftCell="A3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1" t="s">
        <v>156</v>
      </c>
      <c r="D8" s="372"/>
      <c r="E8" s="372"/>
      <c r="F8" s="373"/>
    </row>
    <row r="9" spans="2:8" ht="18" customHeight="1">
      <c r="B9" s="79"/>
      <c r="C9" s="86"/>
      <c r="D9" s="87"/>
      <c r="E9" s="87"/>
      <c r="F9" s="88"/>
    </row>
    <row r="10" spans="2:8" s="76" customFormat="1">
      <c r="B10" s="89"/>
      <c r="C10" s="90" t="s">
        <v>5</v>
      </c>
      <c r="D10" s="91" t="s">
        <v>157</v>
      </c>
      <c r="E10" s="374"/>
      <c r="F10" s="375"/>
      <c r="H10" s="78"/>
    </row>
    <row r="11" spans="2:8" s="76" customFormat="1" ht="37.5" customHeight="1">
      <c r="B11" s="89"/>
      <c r="C11" s="90" t="s">
        <v>7</v>
      </c>
      <c r="D11" s="91" t="s">
        <v>158</v>
      </c>
      <c r="E11" s="376" t="s">
        <v>159</v>
      </c>
      <c r="F11" s="377"/>
      <c r="H11" s="78"/>
    </row>
    <row r="12" spans="2:8" s="76" customFormat="1">
      <c r="B12" s="89"/>
      <c r="C12" s="90" t="s">
        <v>10</v>
      </c>
      <c r="D12" s="91" t="s">
        <v>160</v>
      </c>
      <c r="E12" s="378" t="s">
        <v>298</v>
      </c>
      <c r="F12" s="379"/>
      <c r="H12" s="78"/>
    </row>
    <row r="13" spans="2:8" s="76" customFormat="1">
      <c r="B13" s="89"/>
      <c r="C13" s="90" t="s">
        <v>13</v>
      </c>
      <c r="D13" s="91" t="s">
        <v>161</v>
      </c>
      <c r="E13" s="363" t="s">
        <v>162</v>
      </c>
      <c r="F13" s="364"/>
      <c r="H13" s="78"/>
    </row>
    <row r="14" spans="2:8" s="76" customFormat="1">
      <c r="B14" s="89"/>
      <c r="C14" s="360" t="s">
        <v>163</v>
      </c>
      <c r="D14" s="361"/>
      <c r="E14" s="361"/>
      <c r="F14" s="362"/>
      <c r="H14" s="78"/>
    </row>
    <row r="15" spans="2:8" s="76" customFormat="1">
      <c r="B15" s="89"/>
      <c r="C15" s="90"/>
      <c r="D15" s="91" t="s">
        <v>164</v>
      </c>
      <c r="E15" s="363" t="s">
        <v>20</v>
      </c>
      <c r="F15" s="364"/>
      <c r="H15" s="78"/>
    </row>
    <row r="16" spans="2:8" s="76" customFormat="1">
      <c r="B16" s="89"/>
      <c r="C16" s="92"/>
      <c r="D16" s="365" t="s">
        <v>165</v>
      </c>
      <c r="E16" s="366"/>
      <c r="F16" s="367"/>
      <c r="H16" s="78"/>
    </row>
    <row r="17" spans="2:8" s="76" customFormat="1">
      <c r="B17" s="89"/>
      <c r="C17" s="368" t="s">
        <v>22</v>
      </c>
      <c r="D17" s="369"/>
      <c r="E17" s="369"/>
      <c r="F17" s="370"/>
      <c r="H17" s="78"/>
    </row>
    <row r="18" spans="2:8" s="76" customFormat="1">
      <c r="B18" s="89"/>
      <c r="C18" s="93">
        <v>1</v>
      </c>
      <c r="D18" s="94" t="s">
        <v>166</v>
      </c>
      <c r="E18" s="353" t="s">
        <v>167</v>
      </c>
      <c r="F18" s="354"/>
      <c r="H18" s="78"/>
    </row>
    <row r="19" spans="2:8" s="76" customFormat="1">
      <c r="B19" s="89"/>
      <c r="C19" s="93">
        <v>2</v>
      </c>
      <c r="D19" s="95" t="s">
        <v>168</v>
      </c>
      <c r="E19" s="349" t="s">
        <v>256</v>
      </c>
      <c r="F19" s="350"/>
      <c r="H19" s="78"/>
    </row>
    <row r="20" spans="2:8" s="76" customFormat="1">
      <c r="B20" s="89"/>
      <c r="C20" s="93">
        <v>3</v>
      </c>
      <c r="D20" s="94" t="s">
        <v>170</v>
      </c>
      <c r="E20" s="381">
        <v>1626.32</v>
      </c>
      <c r="F20" s="352"/>
      <c r="H20" s="78"/>
    </row>
    <row r="21" spans="2:8" s="76" customFormat="1">
      <c r="B21" s="89"/>
      <c r="C21" s="93">
        <v>4</v>
      </c>
      <c r="D21" s="94" t="s">
        <v>171</v>
      </c>
      <c r="E21" s="353" t="s">
        <v>257</v>
      </c>
      <c r="F21" s="354"/>
      <c r="H21" s="78"/>
    </row>
    <row r="22" spans="2:8">
      <c r="B22" s="79"/>
      <c r="C22" s="96">
        <v>5</v>
      </c>
      <c r="D22" s="97" t="s">
        <v>28</v>
      </c>
      <c r="E22" s="355">
        <v>44197</v>
      </c>
      <c r="F22" s="356"/>
    </row>
    <row r="23" spans="2:8">
      <c r="B23" s="79"/>
      <c r="C23" s="357" t="s">
        <v>173</v>
      </c>
      <c r="D23" s="358"/>
      <c r="E23" s="358"/>
      <c r="F23" s="359"/>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5"/>
      <c r="D26" s="106" t="s">
        <v>77</v>
      </c>
      <c r="E26" s="107"/>
      <c r="F26" s="108">
        <f>TRUNC(SUM(F25:F25),2)</f>
        <v>1626.32</v>
      </c>
    </row>
    <row r="27" spans="2:8">
      <c r="B27" s="79"/>
      <c r="C27" s="343" t="s">
        <v>175</v>
      </c>
      <c r="D27" s="344"/>
      <c r="E27" s="344"/>
      <c r="F27" s="345"/>
    </row>
    <row r="28" spans="2:8">
      <c r="B28" s="79"/>
      <c r="C28" s="98" t="s">
        <v>176</v>
      </c>
      <c r="D28" s="109" t="s">
        <v>177</v>
      </c>
      <c r="E28" s="110"/>
      <c r="F28" s="101" t="s">
        <v>33</v>
      </c>
    </row>
    <row r="29" spans="2:8">
      <c r="B29" s="79"/>
      <c r="C29" s="93" t="s">
        <v>5</v>
      </c>
      <c r="D29" s="95" t="s">
        <v>178</v>
      </c>
      <c r="E29" s="111">
        <v>8.3299999999999999E-2</v>
      </c>
      <c r="F29" s="112">
        <f>TRUNC(($F$26*E29),2)</f>
        <v>135.47</v>
      </c>
    </row>
    <row r="30" spans="2:8">
      <c r="B30" s="79"/>
      <c r="C30" s="93" t="s">
        <v>7</v>
      </c>
      <c r="D30" s="113" t="s">
        <v>179</v>
      </c>
      <c r="E30" s="114">
        <v>0.121</v>
      </c>
      <c r="F30" s="112">
        <f>TRUNC(($F$26*E30),2)</f>
        <v>196.78</v>
      </c>
    </row>
    <row r="31" spans="2:8">
      <c r="B31" s="79"/>
      <c r="C31" s="105"/>
      <c r="D31" s="106" t="s">
        <v>77</v>
      </c>
      <c r="E31" s="115">
        <f>SUM(E29:E30)</f>
        <v>0.20430000000000001</v>
      </c>
      <c r="F31" s="116">
        <f>TRUNC(SUM(F29:F30),2)</f>
        <v>332.25</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391.71</v>
      </c>
    </row>
    <row r="35" spans="2:6">
      <c r="B35" s="79"/>
      <c r="C35" s="93" t="s">
        <v>7</v>
      </c>
      <c r="D35" s="102" t="s">
        <v>183</v>
      </c>
      <c r="E35" s="123">
        <v>2.5000000000000001E-2</v>
      </c>
      <c r="F35" s="124">
        <f t="shared" si="0"/>
        <v>48.96</v>
      </c>
    </row>
    <row r="36" spans="2:6">
      <c r="B36" s="79"/>
      <c r="C36" s="93" t="s">
        <v>10</v>
      </c>
      <c r="D36" s="102" t="s">
        <v>184</v>
      </c>
      <c r="E36" s="123">
        <v>0.03</v>
      </c>
      <c r="F36" s="124">
        <f t="shared" si="0"/>
        <v>58.75</v>
      </c>
    </row>
    <row r="37" spans="2:6">
      <c r="B37" s="79"/>
      <c r="C37" s="93" t="s">
        <v>13</v>
      </c>
      <c r="D37" s="102" t="s">
        <v>185</v>
      </c>
      <c r="E37" s="123">
        <v>1.4999999999999999E-2</v>
      </c>
      <c r="F37" s="124">
        <f t="shared" si="0"/>
        <v>29.37</v>
      </c>
    </row>
    <row r="38" spans="2:6">
      <c r="B38" s="79"/>
      <c r="C38" s="93" t="s">
        <v>38</v>
      </c>
      <c r="D38" s="102" t="s">
        <v>186</v>
      </c>
      <c r="E38" s="123">
        <v>0.01</v>
      </c>
      <c r="F38" s="124">
        <f t="shared" si="0"/>
        <v>19.579999999999998</v>
      </c>
    </row>
    <row r="39" spans="2:6">
      <c r="B39" s="79"/>
      <c r="C39" s="93" t="s">
        <v>40</v>
      </c>
      <c r="D39" s="102" t="s">
        <v>187</v>
      </c>
      <c r="E39" s="123">
        <v>6.0000000000000001E-3</v>
      </c>
      <c r="F39" s="124">
        <f t="shared" si="0"/>
        <v>11.75</v>
      </c>
    </row>
    <row r="40" spans="2:6">
      <c r="B40" s="79"/>
      <c r="C40" s="93" t="s">
        <v>42</v>
      </c>
      <c r="D40" s="102" t="s">
        <v>188</v>
      </c>
      <c r="E40" s="123">
        <v>2E-3</v>
      </c>
      <c r="F40" s="124">
        <f t="shared" si="0"/>
        <v>3.91</v>
      </c>
    </row>
    <row r="41" spans="2:6">
      <c r="B41" s="79"/>
      <c r="C41" s="93" t="s">
        <v>44</v>
      </c>
      <c r="D41" s="102" t="s">
        <v>74</v>
      </c>
      <c r="E41" s="123">
        <v>0.08</v>
      </c>
      <c r="F41" s="124">
        <f t="shared" si="0"/>
        <v>156.68</v>
      </c>
    </row>
    <row r="42" spans="2:6">
      <c r="B42" s="79"/>
      <c r="C42" s="346" t="s">
        <v>77</v>
      </c>
      <c r="D42" s="339"/>
      <c r="E42" s="126">
        <f>SUM(E34:E41)</f>
        <v>0.36799999999999999</v>
      </c>
      <c r="F42" s="127">
        <f>TRUNC(SUM(F34:F41),2)</f>
        <v>720.71</v>
      </c>
    </row>
    <row r="43" spans="2:6" ht="11.1" customHeight="1">
      <c r="B43" s="79"/>
      <c r="C43" s="93"/>
      <c r="D43" s="102"/>
      <c r="E43" s="128"/>
      <c r="F43" s="118"/>
    </row>
    <row r="44" spans="2:6">
      <c r="B44" s="79"/>
      <c r="C44" s="119" t="s">
        <v>189</v>
      </c>
      <c r="D44" s="317" t="s">
        <v>48</v>
      </c>
      <c r="E44" s="303"/>
      <c r="F44" s="122" t="s">
        <v>33</v>
      </c>
    </row>
    <row r="45" spans="2:6" ht="16.5" customHeight="1">
      <c r="B45" s="79"/>
      <c r="C45" s="93" t="s">
        <v>5</v>
      </c>
      <c r="D45" s="129" t="s">
        <v>190</v>
      </c>
      <c r="E45" s="132" t="s">
        <v>191</v>
      </c>
      <c r="F45" s="130">
        <f>IF(E45="NÃO",0,TRUNC(((4*2)*21)-0.06*F25,2))</f>
        <v>70.42</v>
      </c>
    </row>
    <row r="46" spans="2:6" ht="17.25" customHeight="1">
      <c r="B46" s="79"/>
      <c r="C46" s="93" t="s">
        <v>7</v>
      </c>
      <c r="D46" s="131" t="s">
        <v>192</v>
      </c>
      <c r="E46" s="394">
        <v>13</v>
      </c>
      <c r="F46" s="133">
        <f>TRUNC(((E46)*21)*90%,2)</f>
        <v>245.7</v>
      </c>
    </row>
    <row r="47" spans="2:6" ht="17.25" customHeight="1">
      <c r="B47" s="79"/>
      <c r="C47" s="93" t="s">
        <v>10</v>
      </c>
      <c r="D47" s="347" t="s">
        <v>193</v>
      </c>
      <c r="E47" s="348"/>
      <c r="F47" s="134">
        <v>3.5</v>
      </c>
    </row>
    <row r="48" spans="2:6" ht="17.25" customHeight="1">
      <c r="B48" s="79"/>
      <c r="C48" s="93" t="s">
        <v>13</v>
      </c>
      <c r="D48" s="347" t="s">
        <v>194</v>
      </c>
      <c r="E48" s="348"/>
      <c r="F48" s="134">
        <v>15</v>
      </c>
    </row>
    <row r="49" spans="2:8">
      <c r="B49" s="79"/>
      <c r="C49" s="135"/>
      <c r="D49" s="338" t="s">
        <v>77</v>
      </c>
      <c r="E49" s="339"/>
      <c r="F49" s="116">
        <f>TRUNC(SUM(F45:F48),2)</f>
        <v>334.62</v>
      </c>
    </row>
    <row r="50" spans="2:8">
      <c r="B50" s="79"/>
      <c r="C50" s="335"/>
      <c r="D50" s="336"/>
      <c r="E50" s="333"/>
      <c r="F50" s="337"/>
    </row>
    <row r="51" spans="2:8" ht="32.25" customHeight="1">
      <c r="B51" s="79"/>
      <c r="C51" s="119">
        <v>2</v>
      </c>
      <c r="D51" s="136" t="s">
        <v>195</v>
      </c>
      <c r="E51" s="137" t="s">
        <v>32</v>
      </c>
      <c r="F51" s="122" t="s">
        <v>33</v>
      </c>
    </row>
    <row r="52" spans="2:8">
      <c r="B52" s="79"/>
      <c r="C52" s="93" t="s">
        <v>176</v>
      </c>
      <c r="D52" s="95" t="s">
        <v>177</v>
      </c>
      <c r="E52" s="111">
        <f>E31</f>
        <v>0.20430000000000001</v>
      </c>
      <c r="F52" s="118">
        <f>F31</f>
        <v>332.25</v>
      </c>
    </row>
    <row r="53" spans="2:8">
      <c r="B53" s="79"/>
      <c r="C53" s="93" t="s">
        <v>180</v>
      </c>
      <c r="D53" s="113" t="s">
        <v>196</v>
      </c>
      <c r="E53" s="114">
        <f>E42</f>
        <v>0.36799999999999999</v>
      </c>
      <c r="F53" s="118">
        <f>F42</f>
        <v>720.71</v>
      </c>
    </row>
    <row r="54" spans="2:8">
      <c r="B54" s="79"/>
      <c r="C54" s="93" t="s">
        <v>189</v>
      </c>
      <c r="D54" s="113" t="s">
        <v>48</v>
      </c>
      <c r="E54" s="138"/>
      <c r="F54" s="118">
        <f>F49</f>
        <v>334.62</v>
      </c>
    </row>
    <row r="55" spans="2:8">
      <c r="B55" s="79"/>
      <c r="C55" s="135"/>
      <c r="D55" s="125" t="s">
        <v>77</v>
      </c>
      <c r="E55" s="139"/>
      <c r="F55" s="116">
        <f>SUM(F52:F54)</f>
        <v>1387.58</v>
      </c>
    </row>
    <row r="56" spans="2:8">
      <c r="B56" s="79"/>
      <c r="C56" s="340"/>
      <c r="D56" s="341"/>
      <c r="E56" s="341"/>
      <c r="F56" s="342"/>
    </row>
    <row r="57" spans="2:8">
      <c r="B57" s="79"/>
      <c r="C57" s="327" t="s">
        <v>197</v>
      </c>
      <c r="D57" s="328"/>
      <c r="E57" s="328"/>
      <c r="F57" s="329"/>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10.28</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65.05</v>
      </c>
      <c r="G61" s="145"/>
      <c r="H61" s="146"/>
    </row>
    <row r="62" spans="2:8" s="77" customFormat="1">
      <c r="B62" s="141"/>
      <c r="C62" s="142" t="s">
        <v>13</v>
      </c>
      <c r="D62" s="143" t="s">
        <v>202</v>
      </c>
      <c r="E62" s="144">
        <v>1.8499999999999999E-2</v>
      </c>
      <c r="F62" s="124">
        <f>TRUNC(((F26+F55)*E62),2)</f>
        <v>55.75</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12" t="s">
        <v>77</v>
      </c>
      <c r="D65" s="313"/>
      <c r="E65" s="147">
        <f>SUM(E59:E64)</f>
        <v>6.2700000000000006E-2</v>
      </c>
      <c r="F65" s="127">
        <f>TRUNC(SUM(F59:F64),2)</f>
        <v>131.08000000000001</v>
      </c>
    </row>
    <row r="66" spans="2:8">
      <c r="B66" s="79"/>
      <c r="C66" s="332"/>
      <c r="D66" s="333"/>
      <c r="E66" s="333"/>
      <c r="F66" s="334"/>
    </row>
    <row r="67" spans="2:8">
      <c r="B67" s="79"/>
      <c r="C67" s="327" t="s">
        <v>205</v>
      </c>
      <c r="D67" s="328"/>
      <c r="E67" s="328"/>
      <c r="F67" s="329"/>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05" t="s">
        <v>208</v>
      </c>
    </row>
    <row r="71" spans="2:8">
      <c r="B71" s="79"/>
      <c r="C71" s="93" t="s">
        <v>10</v>
      </c>
      <c r="D71" s="95" t="s">
        <v>209</v>
      </c>
      <c r="E71" s="144">
        <v>0</v>
      </c>
      <c r="F71" s="151">
        <f t="shared" si="1"/>
        <v>0</v>
      </c>
      <c r="H71" s="305"/>
    </row>
    <row r="72" spans="2:8">
      <c r="B72" s="79"/>
      <c r="C72" s="93" t="s">
        <v>13</v>
      </c>
      <c r="D72" s="95" t="s">
        <v>210</v>
      </c>
      <c r="E72" s="144">
        <v>0</v>
      </c>
      <c r="F72" s="151">
        <f t="shared" si="1"/>
        <v>0</v>
      </c>
      <c r="H72" s="305"/>
    </row>
    <row r="73" spans="2:8">
      <c r="B73" s="79"/>
      <c r="C73" s="93" t="s">
        <v>38</v>
      </c>
      <c r="D73" s="95" t="s">
        <v>84</v>
      </c>
      <c r="E73" s="144">
        <v>0</v>
      </c>
      <c r="F73" s="151">
        <f t="shared" si="1"/>
        <v>0</v>
      </c>
      <c r="H73" s="305"/>
    </row>
    <row r="74" spans="2:8">
      <c r="B74" s="79"/>
      <c r="C74" s="93" t="s">
        <v>40</v>
      </c>
      <c r="D74" s="95" t="s">
        <v>55</v>
      </c>
      <c r="E74" s="144">
        <v>0</v>
      </c>
      <c r="F74" s="151">
        <f t="shared" si="1"/>
        <v>0</v>
      </c>
      <c r="H74" s="305"/>
    </row>
    <row r="75" spans="2:8" ht="16.5" customHeight="1">
      <c r="B75" s="79"/>
      <c r="C75" s="312" t="s">
        <v>77</v>
      </c>
      <c r="D75" s="318"/>
      <c r="E75" s="152">
        <f>SUM(E69:E74)</f>
        <v>0</v>
      </c>
      <c r="F75" s="127">
        <f>TRUNC(SUM(F69:F74),2)</f>
        <v>0</v>
      </c>
    </row>
    <row r="76" spans="2:8">
      <c r="B76" s="79"/>
      <c r="C76" s="335"/>
      <c r="D76" s="336"/>
      <c r="E76" s="336"/>
      <c r="F76" s="337"/>
    </row>
    <row r="77" spans="2:8">
      <c r="B77" s="79"/>
      <c r="C77" s="335"/>
      <c r="D77" s="336"/>
      <c r="E77" s="336"/>
      <c r="F77" s="337"/>
    </row>
    <row r="78" spans="2:8" ht="40.5" customHeight="1">
      <c r="B78" s="79"/>
      <c r="C78" s="119">
        <v>4</v>
      </c>
      <c r="D78" s="317" t="s">
        <v>211</v>
      </c>
      <c r="E78" s="303"/>
      <c r="F78" s="122" t="s">
        <v>33</v>
      </c>
    </row>
    <row r="79" spans="2:8">
      <c r="B79" s="79"/>
      <c r="C79" s="93" t="s">
        <v>67</v>
      </c>
      <c r="D79" s="95" t="s">
        <v>212</v>
      </c>
      <c r="E79" s="153"/>
      <c r="F79" s="118">
        <f>F75</f>
        <v>0</v>
      </c>
    </row>
    <row r="80" spans="2:8">
      <c r="B80" s="79"/>
      <c r="C80" s="154"/>
      <c r="D80" s="325" t="s">
        <v>77</v>
      </c>
      <c r="E80" s="326"/>
      <c r="F80" s="116">
        <f>TRUNC(SUM(F79:F79),2)</f>
        <v>0</v>
      </c>
    </row>
    <row r="81" spans="2:6">
      <c r="B81" s="79"/>
      <c r="C81" s="327" t="s">
        <v>213</v>
      </c>
      <c r="D81" s="328"/>
      <c r="E81" s="328"/>
      <c r="F81" s="329"/>
    </row>
    <row r="82" spans="2:6">
      <c r="B82" s="79"/>
      <c r="C82" s="98">
        <v>5</v>
      </c>
      <c r="D82" s="330" t="s">
        <v>58</v>
      </c>
      <c r="E82" s="331"/>
      <c r="F82" s="101" t="s">
        <v>33</v>
      </c>
    </row>
    <row r="83" spans="2:6">
      <c r="B83" s="79"/>
      <c r="C83" s="93" t="s">
        <v>5</v>
      </c>
      <c r="D83" s="307" t="s">
        <v>214</v>
      </c>
      <c r="E83" s="308"/>
      <c r="F83" s="155">
        <f>'Uniformes - Motorista'!F6</f>
        <v>33.68</v>
      </c>
    </row>
    <row r="84" spans="2:6">
      <c r="B84" s="79"/>
      <c r="C84" s="93" t="s">
        <v>7</v>
      </c>
      <c r="D84" s="307" t="s">
        <v>215</v>
      </c>
      <c r="E84" s="308"/>
      <c r="F84" s="156">
        <f>'Equipamentos - Motorista'!F4</f>
        <v>1.45</v>
      </c>
    </row>
    <row r="85" spans="2:6">
      <c r="B85" s="79"/>
      <c r="C85" s="93" t="s">
        <v>10</v>
      </c>
      <c r="D85" s="307"/>
      <c r="E85" s="308"/>
      <c r="F85" s="118">
        <v>0</v>
      </c>
    </row>
    <row r="86" spans="2:6" ht="16.5" customHeight="1">
      <c r="B86" s="79"/>
      <c r="C86" s="312" t="s">
        <v>77</v>
      </c>
      <c r="D86" s="318"/>
      <c r="E86" s="313"/>
      <c r="F86" s="127">
        <f>TRUNC(SUM(F83:F85),2)</f>
        <v>35.130000000000003</v>
      </c>
    </row>
    <row r="87" spans="2:6">
      <c r="B87" s="79"/>
      <c r="C87" s="319"/>
      <c r="D87" s="320"/>
      <c r="E87" s="320"/>
      <c r="F87" s="321"/>
    </row>
    <row r="88" spans="2:6">
      <c r="B88" s="79"/>
      <c r="C88" s="322" t="s">
        <v>216</v>
      </c>
      <c r="D88" s="323"/>
      <c r="E88" s="323"/>
      <c r="F88" s="324"/>
    </row>
    <row r="89" spans="2:6">
      <c r="B89" s="79"/>
      <c r="C89" s="98">
        <v>6</v>
      </c>
      <c r="D89" s="157" t="s">
        <v>115</v>
      </c>
      <c r="E89" s="100" t="s">
        <v>32</v>
      </c>
      <c r="F89" s="101" t="s">
        <v>33</v>
      </c>
    </row>
    <row r="90" spans="2:6">
      <c r="B90" s="79"/>
      <c r="C90" s="93" t="s">
        <v>5</v>
      </c>
      <c r="D90" s="102" t="s">
        <v>217</v>
      </c>
      <c r="E90" s="158">
        <v>2.4899999999999999E-2</v>
      </c>
      <c r="F90" s="159">
        <f>TRUNC((E90*F109),2)</f>
        <v>79.180000000000007</v>
      </c>
    </row>
    <row r="91" spans="2:6">
      <c r="B91" s="79"/>
      <c r="C91" s="93" t="s">
        <v>7</v>
      </c>
      <c r="D91" s="102" t="s">
        <v>126</v>
      </c>
      <c r="E91" s="158">
        <v>3.2599999999999997E-2</v>
      </c>
      <c r="F91" s="159">
        <f>TRUNC((F109*E91),2)</f>
        <v>103.67</v>
      </c>
    </row>
    <row r="92" spans="2:6">
      <c r="B92" s="79"/>
      <c r="C92" s="93" t="s">
        <v>10</v>
      </c>
      <c r="D92" s="102" t="s">
        <v>117</v>
      </c>
      <c r="E92" s="160"/>
      <c r="F92" s="159"/>
    </row>
    <row r="93" spans="2:6">
      <c r="B93" s="79"/>
      <c r="C93" s="161"/>
      <c r="D93" s="120" t="s">
        <v>218</v>
      </c>
      <c r="E93" s="160"/>
      <c r="F93" s="162"/>
    </row>
    <row r="94" spans="2:6">
      <c r="B94" s="79"/>
      <c r="C94" s="161"/>
      <c r="D94" s="102" t="s">
        <v>219</v>
      </c>
      <c r="E94" s="158">
        <v>6.4999999999999997E-3</v>
      </c>
      <c r="F94" s="159">
        <f>TRUNC(((F90+F91+F109)/E101*E94),2)</f>
        <v>23.92</v>
      </c>
    </row>
    <row r="95" spans="2:6">
      <c r="B95" s="79"/>
      <c r="C95" s="161"/>
      <c r="D95" s="102" t="s">
        <v>220</v>
      </c>
      <c r="E95" s="158">
        <v>0.03</v>
      </c>
      <c r="F95" s="159">
        <f>TRUNC(((F90+F91+F109)/E101*E95),2)</f>
        <v>110.44</v>
      </c>
    </row>
    <row r="96" spans="2:6">
      <c r="B96" s="79"/>
      <c r="C96" s="161"/>
      <c r="D96" s="120" t="s">
        <v>221</v>
      </c>
      <c r="E96" s="160"/>
      <c r="F96" s="159"/>
    </row>
    <row r="97" spans="2:6">
      <c r="B97" s="79"/>
      <c r="C97" s="161"/>
      <c r="D97" s="102" t="s">
        <v>222</v>
      </c>
      <c r="E97" s="158">
        <v>0.05</v>
      </c>
      <c r="F97" s="159">
        <f>TRUNC((F90+F91+F109)/E101*E97,2)</f>
        <v>184.07</v>
      </c>
    </row>
    <row r="98" spans="2:6">
      <c r="B98" s="79"/>
      <c r="C98" s="161"/>
      <c r="D98" s="120" t="s">
        <v>223</v>
      </c>
      <c r="E98" s="160"/>
      <c r="F98" s="162"/>
    </row>
    <row r="99" spans="2:6">
      <c r="B99" s="79"/>
      <c r="C99" s="161"/>
      <c r="D99" s="163"/>
      <c r="E99" s="158"/>
      <c r="F99" s="159">
        <f>TRUNC((F90+F91+F109)/E101*E99,2)</f>
        <v>0</v>
      </c>
    </row>
    <row r="100" spans="2:6">
      <c r="B100" s="79"/>
      <c r="C100" s="312" t="s">
        <v>77</v>
      </c>
      <c r="D100" s="313"/>
      <c r="E100" s="164">
        <f>SUM(E90:E98)</f>
        <v>0.14399999999999999</v>
      </c>
      <c r="F100" s="165">
        <f>SUM(F90:F99)</f>
        <v>501.28</v>
      </c>
    </row>
    <row r="101" spans="2:6">
      <c r="B101" s="79"/>
      <c r="C101" s="166">
        <f>SUM(E94:E99)</f>
        <v>8.6499999999999994E-2</v>
      </c>
      <c r="D101" s="167" t="s">
        <v>224</v>
      </c>
      <c r="E101" s="168">
        <f>1-C101/1</f>
        <v>0.91349999999999998</v>
      </c>
      <c r="F101" s="169"/>
    </row>
    <row r="102" spans="2:6">
      <c r="B102" s="79"/>
      <c r="C102" s="314" t="s">
        <v>225</v>
      </c>
      <c r="D102" s="315"/>
      <c r="E102" s="315"/>
      <c r="F102" s="316"/>
    </row>
    <row r="103" spans="2:6" ht="30" customHeight="1">
      <c r="B103" s="79"/>
      <c r="C103" s="170"/>
      <c r="D103" s="317" t="s">
        <v>226</v>
      </c>
      <c r="E103" s="303"/>
      <c r="F103" s="122" t="s">
        <v>33</v>
      </c>
    </row>
    <row r="104" spans="2:6">
      <c r="B104" s="79"/>
      <c r="C104" s="93" t="s">
        <v>5</v>
      </c>
      <c r="D104" s="306" t="s">
        <v>227</v>
      </c>
      <c r="E104" s="306"/>
      <c r="F104" s="118">
        <f>F26</f>
        <v>1626.32</v>
      </c>
    </row>
    <row r="105" spans="2:6">
      <c r="B105" s="79"/>
      <c r="C105" s="93" t="s">
        <v>7</v>
      </c>
      <c r="D105" s="306" t="s">
        <v>228</v>
      </c>
      <c r="E105" s="306"/>
      <c r="F105" s="118">
        <f>F55</f>
        <v>1387.58</v>
      </c>
    </row>
    <row r="106" spans="2:6">
      <c r="B106" s="79"/>
      <c r="C106" s="93" t="s">
        <v>10</v>
      </c>
      <c r="D106" s="306" t="s">
        <v>229</v>
      </c>
      <c r="E106" s="306"/>
      <c r="F106" s="118">
        <f>F65</f>
        <v>131.08000000000001</v>
      </c>
    </row>
    <row r="107" spans="2:6">
      <c r="B107" s="79"/>
      <c r="C107" s="93" t="s">
        <v>13</v>
      </c>
      <c r="D107" s="307" t="s">
        <v>230</v>
      </c>
      <c r="E107" s="308"/>
      <c r="F107" s="118">
        <f>F80</f>
        <v>0</v>
      </c>
    </row>
    <row r="108" spans="2:6">
      <c r="B108" s="79"/>
      <c r="C108" s="93" t="s">
        <v>38</v>
      </c>
      <c r="D108" s="306" t="s">
        <v>231</v>
      </c>
      <c r="E108" s="306"/>
      <c r="F108" s="118">
        <f>F86</f>
        <v>35.130000000000003</v>
      </c>
    </row>
    <row r="109" spans="2:6">
      <c r="B109" s="79"/>
      <c r="C109" s="309" t="s">
        <v>232</v>
      </c>
      <c r="D109" s="310"/>
      <c r="E109" s="311"/>
      <c r="F109" s="171">
        <f>TRUNC(SUM(F104:F108),2)</f>
        <v>3180.11</v>
      </c>
    </row>
    <row r="110" spans="2:6">
      <c r="B110" s="79"/>
      <c r="C110" s="93" t="s">
        <v>40</v>
      </c>
      <c r="D110" s="307" t="s">
        <v>233</v>
      </c>
      <c r="E110" s="308"/>
      <c r="F110" s="172">
        <f>F100</f>
        <v>501.28</v>
      </c>
    </row>
    <row r="111" spans="2:6">
      <c r="B111" s="79"/>
      <c r="C111" s="301" t="s">
        <v>234</v>
      </c>
      <c r="D111" s="302"/>
      <c r="E111" s="303"/>
      <c r="F111" s="173">
        <f>SUM(F109:F110)</f>
        <v>3681.39</v>
      </c>
    </row>
    <row r="112" spans="2:6">
      <c r="B112" s="79"/>
      <c r="C112" s="174"/>
      <c r="D112" s="175"/>
      <c r="E112" s="175"/>
      <c r="F112" s="176"/>
    </row>
    <row r="113" spans="3:6">
      <c r="C113" s="304"/>
      <c r="D113" s="304"/>
      <c r="E113" s="304"/>
      <c r="F113" s="304"/>
    </row>
    <row r="128" spans="3:6">
      <c r="C128" s="78" t="s">
        <v>191</v>
      </c>
    </row>
    <row r="129" spans="3:3">
      <c r="C129" s="78" t="s">
        <v>235</v>
      </c>
    </row>
  </sheetData>
  <sheetProtection algorithmName="SHA-512" hashValue="m1LxTg6gv5JD1vcwPVeed8XqRwYnJPw5+fqALik5XBYBmf0/q2rjCdWAuZ2cW05+JOgW8Mx29XUQ7MhT1CaoVg==" saltValue="TXURVOHziUu74OKeo+ncv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7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244</v>
      </c>
      <c r="C3" s="74">
        <v>4</v>
      </c>
      <c r="D3" s="74" t="s">
        <v>243</v>
      </c>
      <c r="E3" s="190">
        <v>23.92</v>
      </c>
      <c r="F3" s="75">
        <f>E3*C3</f>
        <v>95.68</v>
      </c>
    </row>
    <row r="4" spans="1:6">
      <c r="A4" s="72">
        <v>3</v>
      </c>
      <c r="B4" s="73" t="s">
        <v>255</v>
      </c>
      <c r="C4" s="74">
        <v>2</v>
      </c>
      <c r="D4" s="74" t="s">
        <v>246</v>
      </c>
      <c r="E4" s="190">
        <v>75.05</v>
      </c>
      <c r="F4" s="75">
        <f>E4*C4</f>
        <v>150.1</v>
      </c>
    </row>
    <row r="5" spans="1:6">
      <c r="A5" s="380" t="s">
        <v>247</v>
      </c>
      <c r="B5" s="380"/>
      <c r="C5" s="380"/>
      <c r="D5" s="380"/>
      <c r="E5" s="380"/>
      <c r="F5" s="75">
        <f>SUM(F2:F4)</f>
        <v>404.22</v>
      </c>
    </row>
    <row r="6" spans="1:6">
      <c r="A6" s="380" t="s">
        <v>248</v>
      </c>
      <c r="B6" s="380"/>
      <c r="C6" s="380"/>
      <c r="D6" s="380"/>
      <c r="E6" s="380"/>
      <c r="F6" s="75">
        <f>TRUNC(F5/12,2)</f>
        <v>33.68</v>
      </c>
    </row>
  </sheetData>
  <sheetProtection algorithmName="SHA-512" hashValue="mzuQD2VHT9FK6lSTHR1ajs1ozOkYWy4zHzTKvIUsEmT7CB17x6N4SpWLdS0T3jjaTV/5qaHYIRK/z+dcIX2IKg==" saltValue="pK+/E/qXAjc3zgCGPhmyz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20</vt:i4>
      </vt:variant>
      <vt:variant>
        <vt:lpstr>Intervalos Nomeados</vt:lpstr>
      </vt:variant>
      <vt:variant>
        <vt:i4>9</vt:i4>
      </vt:variant>
    </vt:vector>
  </HeadingPairs>
  <TitlesOfParts>
    <vt:vector size="29" baseType="lpstr">
      <vt:lpstr>Carregador de material</vt:lpstr>
      <vt:lpstr>ORIENTAÇÕES</vt:lpstr>
      <vt:lpstr>Planilha Almoxarife</vt:lpstr>
      <vt:lpstr>Uniformes - Almoxarife</vt:lpstr>
      <vt:lpstr>Equipamentos - Almoxarife</vt:lpstr>
      <vt:lpstr>Planilha Contínuo</vt:lpstr>
      <vt:lpstr>Uniformes - Contínuo</vt:lpstr>
      <vt:lpstr>Planilha Motorista</vt:lpstr>
      <vt:lpstr>Uniformes - Motorista</vt:lpstr>
      <vt:lpstr>Equipamentos - Motorista</vt:lpstr>
      <vt:lpstr>Planilha Aux. de Manut. Predial</vt:lpstr>
      <vt:lpstr>Uniformes - Aux. Manut. Predial</vt:lpstr>
      <vt:lpstr>Equipamentos - Aux. Manut. Pred</vt:lpstr>
      <vt:lpstr>Planilha Bombeiro Hidráulico</vt:lpstr>
      <vt:lpstr>Uniformes - Bomb. Hidráulico</vt:lpstr>
      <vt:lpstr>Equipamentos - Bomb. Hidráulico</vt:lpstr>
      <vt:lpstr>Planilha Porteiro</vt:lpstr>
      <vt:lpstr>Uniformes - Porteiro</vt:lpstr>
      <vt:lpstr>Servente de limpeza</vt:lpstr>
      <vt:lpstr>Jauzeiro</vt:lpstr>
      <vt:lpstr>'Carregador de material'!Area_de_impressao</vt:lpstr>
      <vt:lpstr>ORIENTAÇÕES!Area_de_impressao</vt:lpstr>
      <vt:lpstr>'Planilha Almoxarife'!Area_de_impressao</vt:lpstr>
      <vt:lpstr>'Planilha Aux. de Manut. Predial'!Area_de_impressao</vt:lpstr>
      <vt:lpstr>'Planilha Bombeiro Hidráulico'!Area_de_impressao</vt:lpstr>
      <vt:lpstr>'Planilha Contínuo'!Area_de_impressao</vt:lpstr>
      <vt:lpstr>'Planilha Motorista'!Area_de_impressao</vt:lpstr>
      <vt:lpstr>'Planilha Porteiro'!Area_de_impressao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2021-06-22T19:04:13Z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