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Comercial_Publico\Jonanthan\0001 - IFSE\Planilhas ajustada ao lance\"/>
    </mc:Choice>
  </mc:AlternateContent>
  <bookViews>
    <workbookView xWindow="0" yWindow="0" windowWidth="28800" windowHeight="12300" tabRatio="805" firstSheet="16" activeTab="24"/>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Trab. Agropecuário" sheetId="142" r:id="rId6"/>
    <sheet name="Uniformes - Trab. Agropecuário" sheetId="143" r:id="rId7"/>
    <sheet name="Equipamentos - Trab. Agropec." sheetId="144" r:id="rId8"/>
    <sheet name="Planilha Contínuo" sheetId="113" r:id="rId9"/>
    <sheet name="Uniformes - Contínuo" sheetId="114" r:id="rId10"/>
    <sheet name="Planilha Motorista" sheetId="115" r:id="rId11"/>
    <sheet name="Uniformes - Motorista" sheetId="116" r:id="rId12"/>
    <sheet name="Equipamentos - Motorista" sheetId="117" r:id="rId13"/>
    <sheet name="Planilha Pintor" sheetId="136" r:id="rId14"/>
    <sheet name="Uniformes - Pintor" sheetId="137" r:id="rId15"/>
    <sheet name="Equipamentos - Pintor" sheetId="138" r:id="rId16"/>
    <sheet name="Planilha Pedreiro" sheetId="95" r:id="rId17"/>
    <sheet name="Uniformes - Pedreiro" sheetId="96" r:id="rId18"/>
    <sheet name="Equipamentos - Pedreiro" sheetId="97" r:id="rId19"/>
    <sheet name="Planilha Eletricista" sheetId="132" r:id="rId20"/>
    <sheet name="Uniformes - Eletricista" sheetId="133" r:id="rId21"/>
    <sheet name="Equipamentos - Eletricista" sheetId="139" r:id="rId22"/>
    <sheet name="Planilha Copeira" sheetId="140" r:id="rId23"/>
    <sheet name="Uniformes - Copeira" sheetId="141" r:id="rId24"/>
    <sheet name="PROPOSTA" sheetId="145" r:id="rId25"/>
    <sheet name="Servente de limpeza" sheetId="36" state="hidden" r:id="rId26"/>
    <sheet name="Jauzeiro" sheetId="38" state="hidden" r:id="rId27"/>
  </sheets>
  <definedNames>
    <definedName name="____xlnm.Print_Area_1" localSheetId="4">!#REF!</definedName>
    <definedName name="____xlnm.Print_Area_1" localSheetId="21">!#REF!</definedName>
    <definedName name="____xlnm.Print_Area_1" localSheetId="15">!#REF!</definedName>
    <definedName name="____xlnm.Print_Area_1" localSheetId="7">!#REF!</definedName>
    <definedName name="____xlnm.Print_Area_1" localSheetId="22">!#REF!</definedName>
    <definedName name="____xlnm.Print_Area_1" localSheetId="19">!#REF!</definedName>
    <definedName name="____xlnm.Print_Area_1" localSheetId="13">!#REF!</definedName>
    <definedName name="____xlnm.Print_Area_1" localSheetId="5">!#REF!</definedName>
    <definedName name="____xlnm.Print_Area_1" localSheetId="23">!#REF!</definedName>
    <definedName name="____xlnm.Print_Area_1" localSheetId="14">!#REF!</definedName>
    <definedName name="____xlnm.Print_Area_1">!#REF!</definedName>
    <definedName name="____xlnm.Print_Area_2" localSheetId="4">!#REF!</definedName>
    <definedName name="____xlnm.Print_Area_2" localSheetId="21">!#REF!</definedName>
    <definedName name="____xlnm.Print_Area_2" localSheetId="15">!#REF!</definedName>
    <definedName name="____xlnm.Print_Area_2" localSheetId="22">!#REF!</definedName>
    <definedName name="____xlnm.Print_Area_2" localSheetId="19">!#REF!</definedName>
    <definedName name="____xlnm.Print_Area_2" localSheetId="13">!#REF!</definedName>
    <definedName name="____xlnm.Print_Area_2" localSheetId="5">!#REF!</definedName>
    <definedName name="____xlnm.Print_Area_2" localSheetId="23">!#REF!</definedName>
    <definedName name="____xlnm.Print_Area_2" localSheetId="14">!#REF!</definedName>
    <definedName name="____xlnm.Print_Area_2">!#REF!</definedName>
    <definedName name="____xlnm.Print_Area_3" localSheetId="4">!#REF!</definedName>
    <definedName name="____xlnm.Print_Area_3" localSheetId="21">!#REF!</definedName>
    <definedName name="____xlnm.Print_Area_3" localSheetId="15">!#REF!</definedName>
    <definedName name="____xlnm.Print_Area_3" localSheetId="22">!#REF!</definedName>
    <definedName name="____xlnm.Print_Area_3" localSheetId="19">!#REF!</definedName>
    <definedName name="____xlnm.Print_Area_3" localSheetId="13">!#REF!</definedName>
    <definedName name="____xlnm.Print_Area_3" localSheetId="5">!#REF!</definedName>
    <definedName name="____xlnm.Print_Area_3" localSheetId="23">!#REF!</definedName>
    <definedName name="____xlnm.Print_Area_3" localSheetId="14">!#REF!</definedName>
    <definedName name="____xlnm.Print_Area_3">!#REF!</definedName>
    <definedName name="___xlnm.Print_Area_1" localSheetId="4">!#REF!</definedName>
    <definedName name="___xlnm.Print_Area_1" localSheetId="21">!#REF!</definedName>
    <definedName name="___xlnm.Print_Area_1" localSheetId="15">!#REF!</definedName>
    <definedName name="___xlnm.Print_Area_1" localSheetId="22">!#REF!</definedName>
    <definedName name="___xlnm.Print_Area_1" localSheetId="19">!#REF!</definedName>
    <definedName name="___xlnm.Print_Area_1" localSheetId="13">!#REF!</definedName>
    <definedName name="___xlnm.Print_Area_1" localSheetId="5">!#REF!</definedName>
    <definedName name="___xlnm.Print_Area_1" localSheetId="23">!#REF!</definedName>
    <definedName name="___xlnm.Print_Area_1" localSheetId="14">!#REF!</definedName>
    <definedName name="___xlnm.Print_Area_1">!#REF!</definedName>
    <definedName name="___xlnm.Print_Area_2" localSheetId="4">!#REF!</definedName>
    <definedName name="___xlnm.Print_Area_2" localSheetId="21">!#REF!</definedName>
    <definedName name="___xlnm.Print_Area_2" localSheetId="15">!#REF!</definedName>
    <definedName name="___xlnm.Print_Area_2" localSheetId="22">!#REF!</definedName>
    <definedName name="___xlnm.Print_Area_2" localSheetId="19">!#REF!</definedName>
    <definedName name="___xlnm.Print_Area_2" localSheetId="13">!#REF!</definedName>
    <definedName name="___xlnm.Print_Area_2" localSheetId="5">!#REF!</definedName>
    <definedName name="___xlnm.Print_Area_2" localSheetId="23">!#REF!</definedName>
    <definedName name="___xlnm.Print_Area_2" localSheetId="14">!#REF!</definedName>
    <definedName name="___xlnm.Print_Area_2">!#REF!</definedName>
    <definedName name="___xlnm.Print_Area_3" localSheetId="4">!#REF!</definedName>
    <definedName name="___xlnm.Print_Area_3" localSheetId="21">!#REF!</definedName>
    <definedName name="___xlnm.Print_Area_3" localSheetId="15">!#REF!</definedName>
    <definedName name="___xlnm.Print_Area_3" localSheetId="22">!#REF!</definedName>
    <definedName name="___xlnm.Print_Area_3" localSheetId="19">!#REF!</definedName>
    <definedName name="___xlnm.Print_Area_3" localSheetId="13">!#REF!</definedName>
    <definedName name="___xlnm.Print_Area_3" localSheetId="5">!#REF!</definedName>
    <definedName name="___xlnm.Print_Area_3" localSheetId="23">!#REF!</definedName>
    <definedName name="___xlnm.Print_Area_3" localSheetId="14">!#REF!</definedName>
    <definedName name="___xlnm.Print_Area_3">!#REF!</definedName>
    <definedName name="__xlnm.Print_Area_1" localSheetId="4">!#REF!</definedName>
    <definedName name="__xlnm.Print_Area_1" localSheetId="21">!#REF!</definedName>
    <definedName name="__xlnm.Print_Area_1" localSheetId="15">!#REF!</definedName>
    <definedName name="__xlnm.Print_Area_1" localSheetId="22">!#REF!</definedName>
    <definedName name="__xlnm.Print_Area_1" localSheetId="19">!#REF!</definedName>
    <definedName name="__xlnm.Print_Area_1" localSheetId="13">!#REF!</definedName>
    <definedName name="__xlnm.Print_Area_1" localSheetId="5">!#REF!</definedName>
    <definedName name="__xlnm.Print_Area_1" localSheetId="23">!#REF!</definedName>
    <definedName name="__xlnm.Print_Area_1" localSheetId="14">!#REF!</definedName>
    <definedName name="__xlnm.Print_Area_1">!#REF!</definedName>
    <definedName name="__xlnm.Print_Area_2" localSheetId="4">!#REF!</definedName>
    <definedName name="__xlnm.Print_Area_2" localSheetId="21">!#REF!</definedName>
    <definedName name="__xlnm.Print_Area_2" localSheetId="15">!#REF!</definedName>
    <definedName name="__xlnm.Print_Area_2" localSheetId="22">!#REF!</definedName>
    <definedName name="__xlnm.Print_Area_2" localSheetId="19">!#REF!</definedName>
    <definedName name="__xlnm.Print_Area_2" localSheetId="13">!#REF!</definedName>
    <definedName name="__xlnm.Print_Area_2" localSheetId="5">!#REF!</definedName>
    <definedName name="__xlnm.Print_Area_2" localSheetId="23">!#REF!</definedName>
    <definedName name="__xlnm.Print_Area_2" localSheetId="14">!#REF!</definedName>
    <definedName name="__xlnm.Print_Area_2">!#REF!</definedName>
    <definedName name="__xlnm.Print_Area_3" localSheetId="4">!#REF!</definedName>
    <definedName name="__xlnm.Print_Area_3" localSheetId="21">!#REF!</definedName>
    <definedName name="__xlnm.Print_Area_3" localSheetId="15">!#REF!</definedName>
    <definedName name="__xlnm.Print_Area_3" localSheetId="22">!#REF!</definedName>
    <definedName name="__xlnm.Print_Area_3" localSheetId="19">!#REF!</definedName>
    <definedName name="__xlnm.Print_Area_3" localSheetId="13">!#REF!</definedName>
    <definedName name="__xlnm.Print_Area_3" localSheetId="5">!#REF!</definedName>
    <definedName name="__xlnm.Print_Area_3" localSheetId="23">!#REF!</definedName>
    <definedName name="__xlnm.Print_Area_3" localSheetId="14">!#REF!</definedName>
    <definedName name="__xlnm.Print_Area_3">!#REF!</definedName>
    <definedName name="AN">#REF!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8">'Planilha Contínuo'!$A$1:$G$112</definedName>
    <definedName name="_xlnm.Print_Area" localSheetId="22">'Planilha Copeira'!$B$1:$G$113</definedName>
    <definedName name="_xlnm.Print_Area" localSheetId="19">'Planilha Eletricista'!$A$1:$G$113</definedName>
    <definedName name="_xlnm.Print_Area" localSheetId="10">'Planilha Motorista'!$A$1:$G$112</definedName>
    <definedName name="_xlnm.Print_Area" localSheetId="16">'Planilha Pedreiro'!$A$1:$G$112</definedName>
    <definedName name="_xlnm.Print_Area" localSheetId="13">'Planilha Pintor'!$A$1:$G$113</definedName>
    <definedName name="_xlnm.Print_Area" localSheetId="5">'Planilha Trab. Agropecuário'!$B$1:$G$113</definedName>
    <definedName name="_xlnm.Print_Area" localSheetId="2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IN">#REF!</definedName>
    <definedName name="Teste">#N/A</definedName>
    <definedName name="UN" localSheetId="4">#REF!</definedName>
    <definedName name="UN" localSheetId="21">#REF!</definedName>
    <definedName name="UN" localSheetId="15">#REF!</definedName>
    <definedName name="UN" localSheetId="7">#REF!</definedName>
    <definedName name="UN" localSheetId="1">#REF!</definedName>
    <definedName name="UN" localSheetId="22">#REF!</definedName>
    <definedName name="UN" localSheetId="19">#REF!</definedName>
    <definedName name="UN" localSheetId="13">#REF!</definedName>
    <definedName name="UN" localSheetId="5">#REF!</definedName>
    <definedName name="UN" localSheetId="23">#REF!</definedName>
    <definedName name="UN" localSheetId="14">#REF!</definedName>
    <definedName name="UN" localSheetId="6">#REF!</definedName>
    <definedName name="UN">#REF!</definedName>
  </definedNames>
  <calcPr calcId="162913" fullPrecision="0"/>
</workbook>
</file>

<file path=xl/calcChain.xml><?xml version="1.0" encoding="utf-8"?>
<calcChain xmlns="http://schemas.openxmlformats.org/spreadsheetml/2006/main">
  <c r="E36" i="95" l="1"/>
  <c r="E36" i="140" l="1"/>
  <c r="E37" i="132"/>
  <c r="E37" i="136"/>
  <c r="E36" i="115"/>
  <c r="E36" i="113"/>
  <c r="E36" i="142"/>
  <c r="E94" i="140"/>
  <c r="E95" i="140"/>
  <c r="E95" i="132"/>
  <c r="E96" i="132"/>
  <c r="E94" i="95"/>
  <c r="E95" i="95"/>
  <c r="E95" i="136"/>
  <c r="E96" i="136"/>
  <c r="E94" i="115"/>
  <c r="E95" i="115"/>
  <c r="E94" i="113"/>
  <c r="E95" i="113"/>
  <c r="E94" i="142"/>
  <c r="E95" i="142"/>
  <c r="E90" i="140"/>
  <c r="E91" i="140"/>
  <c r="E91" i="132"/>
  <c r="E92" i="132"/>
  <c r="E90" i="95"/>
  <c r="E91" i="95"/>
  <c r="E91" i="136"/>
  <c r="E92" i="136"/>
  <c r="E90" i="115"/>
  <c r="E91" i="115"/>
  <c r="E90" i="113"/>
  <c r="E91" i="113"/>
  <c r="E90" i="142"/>
  <c r="E91" i="142"/>
  <c r="F17" i="145" l="1"/>
  <c r="H15" i="145" l="1"/>
  <c r="J15" i="145" s="1"/>
  <c r="I15" i="145" s="1"/>
  <c r="M15" i="145" s="1"/>
  <c r="H14" i="145"/>
  <c r="J14" i="145" s="1"/>
  <c r="I14" i="145" s="1"/>
  <c r="M14" i="145" s="1"/>
  <c r="H13" i="145"/>
  <c r="J13" i="145" s="1"/>
  <c r="I13" i="145" s="1"/>
  <c r="M13" i="145" s="1"/>
  <c r="F46" i="140" l="1"/>
  <c r="F45" i="140"/>
  <c r="F47" i="132"/>
  <c r="F46" i="132"/>
  <c r="F46" i="95"/>
  <c r="F45" i="95"/>
  <c r="F47" i="136"/>
  <c r="F46" i="136"/>
  <c r="F46" i="115"/>
  <c r="F45" i="115"/>
  <c r="F46" i="113"/>
  <c r="F45" i="113"/>
  <c r="F46" i="142"/>
  <c r="F45" i="142"/>
  <c r="F46" i="71"/>
  <c r="F45" i="71"/>
  <c r="E126" i="38" l="1"/>
  <c r="E107" i="38"/>
  <c r="E79" i="38"/>
  <c r="E78" i="38"/>
  <c r="E72" i="38"/>
  <c r="E94" i="38" s="1"/>
  <c r="E96" i="38" s="1"/>
  <c r="F53" i="38"/>
  <c r="F57" i="38" s="1"/>
  <c r="F138" i="38" s="1"/>
  <c r="F42" i="38"/>
  <c r="F41" i="38"/>
  <c r="G35" i="38"/>
  <c r="G36" i="38" s="1"/>
  <c r="G29" i="38"/>
  <c r="E126" i="36"/>
  <c r="E107" i="36"/>
  <c r="E78" i="36"/>
  <c r="E80" i="36" s="1"/>
  <c r="E72" i="36"/>
  <c r="E94" i="36" s="1"/>
  <c r="E96" i="36" s="1"/>
  <c r="F53" i="36"/>
  <c r="F57" i="36" s="1"/>
  <c r="F138" i="36" s="1"/>
  <c r="F42" i="36"/>
  <c r="G35" i="36"/>
  <c r="G29" i="36"/>
  <c r="F4" i="141"/>
  <c r="F3" i="141"/>
  <c r="F2" i="141"/>
  <c r="C101" i="140"/>
  <c r="E101" i="140" s="1"/>
  <c r="E100" i="140"/>
  <c r="E75" i="140"/>
  <c r="E65" i="140"/>
  <c r="E42" i="140"/>
  <c r="E53" i="140" s="1"/>
  <c r="E31" i="140"/>
  <c r="E52" i="140" s="1"/>
  <c r="F25" i="140"/>
  <c r="F26" i="140" s="1"/>
  <c r="F104" i="140" s="1"/>
  <c r="F12" i="139"/>
  <c r="F11" i="139"/>
  <c r="F10" i="139"/>
  <c r="F9" i="139"/>
  <c r="F8" i="139"/>
  <c r="F7" i="139"/>
  <c r="F6" i="139"/>
  <c r="F5" i="139"/>
  <c r="F13" i="139" s="1"/>
  <c r="F14" i="139" s="1"/>
  <c r="F85" i="132" s="1"/>
  <c r="F4" i="139"/>
  <c r="F3" i="139"/>
  <c r="F2" i="139"/>
  <c r="F3" i="133"/>
  <c r="F2" i="133"/>
  <c r="C102" i="132"/>
  <c r="E102" i="132" s="1"/>
  <c r="E101" i="132"/>
  <c r="E76" i="132"/>
  <c r="E66" i="132"/>
  <c r="E43" i="132"/>
  <c r="E54" i="132" s="1"/>
  <c r="E32" i="132"/>
  <c r="E53" i="132" s="1"/>
  <c r="F25" i="132"/>
  <c r="F26" i="132" s="1"/>
  <c r="F65" i="132" s="1"/>
  <c r="F7" i="97"/>
  <c r="F6" i="97"/>
  <c r="F5" i="97"/>
  <c r="F4" i="97"/>
  <c r="F3" i="97"/>
  <c r="F2" i="97"/>
  <c r="F3" i="96"/>
  <c r="F2" i="96"/>
  <c r="C101" i="95"/>
  <c r="E101" i="95" s="1"/>
  <c r="E100" i="95"/>
  <c r="E75" i="95"/>
  <c r="E65" i="95"/>
  <c r="E42" i="95"/>
  <c r="E53" i="95" s="1"/>
  <c r="E31" i="95"/>
  <c r="E52" i="95" s="1"/>
  <c r="F25" i="95"/>
  <c r="F26" i="95" s="1"/>
  <c r="F6" i="138"/>
  <c r="F5" i="138"/>
  <c r="F4" i="138"/>
  <c r="F3" i="138"/>
  <c r="F2" i="138"/>
  <c r="F3" i="137"/>
  <c r="F4" i="137" s="1"/>
  <c r="F5" i="137" s="1"/>
  <c r="F84" i="136" s="1"/>
  <c r="F2" i="137"/>
  <c r="C102" i="136"/>
  <c r="E102" i="136" s="1"/>
  <c r="E101" i="136"/>
  <c r="E76" i="136"/>
  <c r="E66" i="136"/>
  <c r="F50" i="136"/>
  <c r="F55" i="136" s="1"/>
  <c r="E43" i="136"/>
  <c r="E54" i="136" s="1"/>
  <c r="E32" i="136"/>
  <c r="E53" i="136" s="1"/>
  <c r="F25" i="136"/>
  <c r="F2" i="117"/>
  <c r="F3" i="117" s="1"/>
  <c r="F4" i="117" s="1"/>
  <c r="F84" i="115" s="1"/>
  <c r="F4" i="116"/>
  <c r="F3" i="116"/>
  <c r="F2" i="116"/>
  <c r="C101" i="115"/>
  <c r="E101" i="115" s="1"/>
  <c r="E100" i="115"/>
  <c r="E75" i="115"/>
  <c r="E65" i="115"/>
  <c r="E42" i="115"/>
  <c r="E53" i="115" s="1"/>
  <c r="E31" i="115"/>
  <c r="E52" i="115" s="1"/>
  <c r="F25" i="115"/>
  <c r="F26" i="115" s="1"/>
  <c r="F4" i="114"/>
  <c r="F3" i="114"/>
  <c r="F2" i="114"/>
  <c r="C101" i="113"/>
  <c r="E101" i="113" s="1"/>
  <c r="E100" i="113"/>
  <c r="E75" i="113"/>
  <c r="E65" i="113"/>
  <c r="E42" i="113"/>
  <c r="E53" i="113" s="1"/>
  <c r="E31" i="113"/>
  <c r="E52" i="113" s="1"/>
  <c r="F25" i="113"/>
  <c r="F26" i="113" s="1"/>
  <c r="F10" i="144"/>
  <c r="F9" i="144"/>
  <c r="F8" i="144"/>
  <c r="F7" i="144"/>
  <c r="F6" i="144"/>
  <c r="F5" i="144"/>
  <c r="F4" i="144"/>
  <c r="F3" i="144"/>
  <c r="F2" i="144"/>
  <c r="F4" i="143"/>
  <c r="F5" i="143" s="1"/>
  <c r="F6" i="143" s="1"/>
  <c r="F83" i="142" s="1"/>
  <c r="F3" i="143"/>
  <c r="F2" i="143"/>
  <c r="C101" i="142"/>
  <c r="E101" i="142" s="1"/>
  <c r="E100" i="142"/>
  <c r="E75" i="142"/>
  <c r="E65" i="142"/>
  <c r="E42" i="142"/>
  <c r="E53" i="142" s="1"/>
  <c r="E31" i="142"/>
  <c r="E52" i="142" s="1"/>
  <c r="F25" i="142"/>
  <c r="F26" i="142" s="1"/>
  <c r="F4" i="74"/>
  <c r="F3" i="74"/>
  <c r="F2" i="74"/>
  <c r="F4" i="72"/>
  <c r="F3" i="72"/>
  <c r="F2" i="72"/>
  <c r="C101" i="71"/>
  <c r="E101" i="71" s="1"/>
  <c r="E100" i="71"/>
  <c r="E75" i="71"/>
  <c r="E65" i="71"/>
  <c r="E42" i="71"/>
  <c r="E53" i="71" s="1"/>
  <c r="E31" i="71"/>
  <c r="E52" i="71" s="1"/>
  <c r="F25" i="71"/>
  <c r="F26" i="71" s="1"/>
  <c r="E126" i="12"/>
  <c r="E107" i="12"/>
  <c r="E78" i="12"/>
  <c r="E72" i="12"/>
  <c r="E79" i="12" s="1"/>
  <c r="F53" i="12"/>
  <c r="F57" i="12" s="1"/>
  <c r="F138" i="12" s="1"/>
  <c r="F42" i="12"/>
  <c r="G35" i="12"/>
  <c r="G29" i="12"/>
  <c r="F5" i="72" l="1"/>
  <c r="F6" i="72" s="1"/>
  <c r="F83" i="71" s="1"/>
  <c r="F8" i="97"/>
  <c r="F9" i="97" s="1"/>
  <c r="F84" i="95" s="1"/>
  <c r="F5" i="116"/>
  <c r="F6" i="116" s="1"/>
  <c r="F83" i="115" s="1"/>
  <c r="F86" i="115" s="1"/>
  <c r="F108" i="115" s="1"/>
  <c r="G36" i="12"/>
  <c r="F77" i="12" s="1"/>
  <c r="F78" i="12" s="1"/>
  <c r="F4" i="96"/>
  <c r="F5" i="96" s="1"/>
  <c r="F83" i="95" s="1"/>
  <c r="F49" i="140"/>
  <c r="F54" i="140" s="1"/>
  <c r="F49" i="115"/>
  <c r="F54" i="115" s="1"/>
  <c r="F49" i="113"/>
  <c r="F54" i="113" s="1"/>
  <c r="F61" i="113"/>
  <c r="F29" i="113"/>
  <c r="F30" i="113"/>
  <c r="F86" i="95"/>
  <c r="F108" i="95" s="1"/>
  <c r="F104" i="38"/>
  <c r="F77" i="38"/>
  <c r="F78" i="38" s="1"/>
  <c r="F105" i="38"/>
  <c r="E94" i="12"/>
  <c r="F94" i="12" s="1"/>
  <c r="E84" i="38"/>
  <c r="E85" i="38" s="1"/>
  <c r="E108" i="38"/>
  <c r="E109" i="38" s="1"/>
  <c r="E80" i="12"/>
  <c r="E108" i="12"/>
  <c r="F5" i="74"/>
  <c r="F6" i="74" s="1"/>
  <c r="F84" i="71" s="1"/>
  <c r="F86" i="71" s="1"/>
  <c r="F108" i="71" s="1"/>
  <c r="F5" i="114"/>
  <c r="F6" i="114" s="1"/>
  <c r="F83" i="113" s="1"/>
  <c r="F86" i="113" s="1"/>
  <c r="F108" i="113" s="1"/>
  <c r="F26" i="136"/>
  <c r="F65" i="136" s="1"/>
  <c r="G36" i="36"/>
  <c r="F69" i="36" s="1"/>
  <c r="E79" i="36"/>
  <c r="F48" i="38"/>
  <c r="F137" i="38" s="1"/>
  <c r="E84" i="12"/>
  <c r="E85" i="12" s="1"/>
  <c r="F11" i="144"/>
  <c r="F12" i="144" s="1"/>
  <c r="F84" i="142" s="1"/>
  <c r="F86" i="142" s="1"/>
  <c r="F108" i="142" s="1"/>
  <c r="F7" i="138"/>
  <c r="F8" i="138" s="1"/>
  <c r="F85" i="136" s="1"/>
  <c r="F49" i="95"/>
  <c r="F54" i="95" s="1"/>
  <c r="F50" i="132"/>
  <c r="F55" i="132" s="1"/>
  <c r="F4" i="133"/>
  <c r="F5" i="133" s="1"/>
  <c r="F84" i="132" s="1"/>
  <c r="E80" i="38"/>
  <c r="F104" i="95"/>
  <c r="F64" i="95"/>
  <c r="F30" i="95"/>
  <c r="F61" i="95"/>
  <c r="F29" i="95"/>
  <c r="F79" i="38"/>
  <c r="F80" i="38" s="1"/>
  <c r="F115" i="38" s="1"/>
  <c r="E96" i="12"/>
  <c r="F136" i="38"/>
  <c r="F103" i="38"/>
  <c r="F93" i="38"/>
  <c r="F83" i="38"/>
  <c r="F65" i="38"/>
  <c r="F102" i="38"/>
  <c r="F92" i="38"/>
  <c r="F64" i="38"/>
  <c r="F101" i="38"/>
  <c r="F71" i="38"/>
  <c r="F90" i="38"/>
  <c r="F70" i="38"/>
  <c r="F69" i="38"/>
  <c r="F106" i="38"/>
  <c r="F95" i="38"/>
  <c r="F68" i="38"/>
  <c r="F65" i="12"/>
  <c r="F87" i="136"/>
  <c r="F109" i="136" s="1"/>
  <c r="F66" i="12"/>
  <c r="F83" i="12"/>
  <c r="F103" i="12"/>
  <c r="F5" i="141"/>
  <c r="F6" i="141" s="1"/>
  <c r="F83" i="140" s="1"/>
  <c r="F86" i="140" s="1"/>
  <c r="F108" i="140" s="1"/>
  <c r="F67" i="12"/>
  <c r="F104" i="12"/>
  <c r="F104" i="115"/>
  <c r="F64" i="115"/>
  <c r="F30" i="115"/>
  <c r="F61" i="115"/>
  <c r="F29" i="115"/>
  <c r="F31" i="115" s="1"/>
  <c r="F35" i="115" s="1"/>
  <c r="F87" i="132"/>
  <c r="F109" i="132" s="1"/>
  <c r="F68" i="36"/>
  <c r="F95" i="36"/>
  <c r="F104" i="142"/>
  <c r="F64" i="142"/>
  <c r="F30" i="142"/>
  <c r="F61" i="142"/>
  <c r="F29" i="142"/>
  <c r="F69" i="12"/>
  <c r="F105" i="12"/>
  <c r="F30" i="71"/>
  <c r="F49" i="71"/>
  <c r="F54" i="71" s="1"/>
  <c r="F105" i="36"/>
  <c r="F67" i="36"/>
  <c r="F41" i="36"/>
  <c r="F48" i="36" s="1"/>
  <c r="F137" i="36" s="1"/>
  <c r="F104" i="36"/>
  <c r="F77" i="36"/>
  <c r="F78" i="36" s="1"/>
  <c r="F66" i="36"/>
  <c r="F136" i="36"/>
  <c r="F103" i="36"/>
  <c r="F93" i="36"/>
  <c r="F83" i="36"/>
  <c r="F65" i="36"/>
  <c r="F102" i="36"/>
  <c r="F92" i="36"/>
  <c r="F64" i="36"/>
  <c r="F101" i="36"/>
  <c r="F71" i="36"/>
  <c r="F90" i="36"/>
  <c r="F70" i="36"/>
  <c r="F94" i="36"/>
  <c r="F106" i="36"/>
  <c r="F66" i="38"/>
  <c r="F79" i="12"/>
  <c r="F80" i="12" s="1"/>
  <c r="F115" i="12" s="1"/>
  <c r="F102" i="12"/>
  <c r="F92" i="12"/>
  <c r="F64" i="12"/>
  <c r="F101" i="12"/>
  <c r="F71" i="12"/>
  <c r="F90" i="12"/>
  <c r="F70" i="12"/>
  <c r="F106" i="12"/>
  <c r="F95" i="12"/>
  <c r="F68" i="12"/>
  <c r="F104" i="71"/>
  <c r="F64" i="71"/>
  <c r="F61" i="71"/>
  <c r="F29" i="71"/>
  <c r="F41" i="12"/>
  <c r="F48" i="12" s="1"/>
  <c r="F137" i="12" s="1"/>
  <c r="F93" i="12"/>
  <c r="E109" i="12"/>
  <c r="F136" i="12"/>
  <c r="F49" i="142"/>
  <c r="F54" i="142" s="1"/>
  <c r="E108" i="36"/>
  <c r="E109" i="36" s="1"/>
  <c r="F67" i="38"/>
  <c r="F94" i="38"/>
  <c r="F64" i="113"/>
  <c r="F104" i="113"/>
  <c r="F27" i="132"/>
  <c r="F29" i="140"/>
  <c r="F61" i="140"/>
  <c r="F30" i="140"/>
  <c r="F64" i="140"/>
  <c r="E84" i="36"/>
  <c r="E85" i="36" s="1"/>
  <c r="F31" i="113" l="1"/>
  <c r="F31" i="71"/>
  <c r="F140" i="38"/>
  <c r="F142" i="38" s="1"/>
  <c r="F143" i="38" s="1"/>
  <c r="F31" i="95"/>
  <c r="F36" i="95" s="1"/>
  <c r="F27" i="136"/>
  <c r="F72" i="38"/>
  <c r="F114" i="38" s="1"/>
  <c r="F37" i="115"/>
  <c r="F107" i="12"/>
  <c r="F72" i="36"/>
  <c r="F114" i="36" s="1"/>
  <c r="F140" i="36"/>
  <c r="F39" i="115"/>
  <c r="F31" i="132"/>
  <c r="F62" i="132"/>
  <c r="F30" i="132"/>
  <c r="F105" i="132"/>
  <c r="F84" i="36"/>
  <c r="F85" i="36" s="1"/>
  <c r="F116" i="36" s="1"/>
  <c r="F84" i="12"/>
  <c r="F85" i="12" s="1"/>
  <c r="F116" i="12" s="1"/>
  <c r="F107" i="38"/>
  <c r="F52" i="115"/>
  <c r="F40" i="115"/>
  <c r="F38" i="115"/>
  <c r="F91" i="12"/>
  <c r="F96" i="12" s="1"/>
  <c r="F117" i="12" s="1"/>
  <c r="F36" i="115"/>
  <c r="F34" i="115"/>
  <c r="F84" i="38"/>
  <c r="F85" i="38" s="1"/>
  <c r="F116" i="38" s="1"/>
  <c r="F31" i="140"/>
  <c r="F140" i="12"/>
  <c r="F72" i="12"/>
  <c r="F114" i="12" s="1"/>
  <c r="F80" i="36"/>
  <c r="F115" i="36" s="1"/>
  <c r="F79" i="36"/>
  <c r="F91" i="36"/>
  <c r="F96" i="36"/>
  <c r="F117" i="36" s="1"/>
  <c r="F52" i="71"/>
  <c r="F35" i="71"/>
  <c r="F36" i="71"/>
  <c r="F107" i="36"/>
  <c r="F31" i="142"/>
  <c r="F41" i="115"/>
  <c r="F59" i="115" s="1"/>
  <c r="F91" i="38"/>
  <c r="F96" i="38" s="1"/>
  <c r="F117" i="38" s="1"/>
  <c r="F52" i="113" l="1"/>
  <c r="F40" i="113"/>
  <c r="F41" i="113"/>
  <c r="F59" i="113" s="1"/>
  <c r="F34" i="113"/>
  <c r="F35" i="113"/>
  <c r="F37" i="113"/>
  <c r="F38" i="113"/>
  <c r="F39" i="113"/>
  <c r="F36" i="113"/>
  <c r="F52" i="95"/>
  <c r="F38" i="95"/>
  <c r="F39" i="95"/>
  <c r="F35" i="95"/>
  <c r="F37" i="95"/>
  <c r="F40" i="95"/>
  <c r="F34" i="95"/>
  <c r="F40" i="71"/>
  <c r="F38" i="71"/>
  <c r="F37" i="71"/>
  <c r="F41" i="71"/>
  <c r="F59" i="71" s="1"/>
  <c r="F39" i="71"/>
  <c r="F34" i="71"/>
  <c r="F41" i="95"/>
  <c r="F59" i="95" s="1"/>
  <c r="F32" i="132"/>
  <c r="F31" i="136"/>
  <c r="F30" i="136"/>
  <c r="F32" i="136" s="1"/>
  <c r="F62" i="136"/>
  <c r="F105" i="136"/>
  <c r="F52" i="142"/>
  <c r="F40" i="142"/>
  <c r="F34" i="142"/>
  <c r="F39" i="142"/>
  <c r="F38" i="142"/>
  <c r="F35" i="142"/>
  <c r="F37" i="142"/>
  <c r="F41" i="142"/>
  <c r="F59" i="142" s="1"/>
  <c r="F36" i="142"/>
  <c r="F108" i="36"/>
  <c r="F109" i="36" s="1"/>
  <c r="F118" i="36" s="1"/>
  <c r="F120" i="36" s="1"/>
  <c r="F42" i="115"/>
  <c r="F53" i="115" s="1"/>
  <c r="F55" i="115" s="1"/>
  <c r="F108" i="12"/>
  <c r="F109" i="12" s="1"/>
  <c r="F118" i="12" s="1"/>
  <c r="F120" i="12" s="1"/>
  <c r="F142" i="12"/>
  <c r="F143" i="12" s="1"/>
  <c r="F142" i="36"/>
  <c r="F143" i="36" s="1"/>
  <c r="F52" i="140"/>
  <c r="F35" i="140"/>
  <c r="F34" i="140"/>
  <c r="F40" i="140"/>
  <c r="F39" i="140"/>
  <c r="F36" i="140"/>
  <c r="F37" i="140"/>
  <c r="F38" i="140"/>
  <c r="F41" i="140"/>
  <c r="F59" i="140" s="1"/>
  <c r="F108" i="38"/>
  <c r="F109" i="38" s="1"/>
  <c r="F118" i="38" s="1"/>
  <c r="F120" i="38" s="1"/>
  <c r="F42" i="113" l="1"/>
  <c r="F53" i="113" s="1"/>
  <c r="F55" i="113" s="1"/>
  <c r="F105" i="113" s="1"/>
  <c r="F42" i="95"/>
  <c r="F53" i="95" s="1"/>
  <c r="F55" i="95" s="1"/>
  <c r="F105" i="95" s="1"/>
  <c r="F53" i="132"/>
  <c r="F40" i="132"/>
  <c r="F42" i="132"/>
  <c r="F60" i="132" s="1"/>
  <c r="F38" i="132"/>
  <c r="F35" i="132"/>
  <c r="F39" i="132"/>
  <c r="F36" i="132"/>
  <c r="F42" i="71"/>
  <c r="F53" i="71" s="1"/>
  <c r="F55" i="71" s="1"/>
  <c r="F105" i="71" s="1"/>
  <c r="F37" i="132"/>
  <c r="F53" i="136"/>
  <c r="F36" i="136"/>
  <c r="F41" i="136"/>
  <c r="F39" i="136"/>
  <c r="F38" i="136"/>
  <c r="F37" i="136"/>
  <c r="F42" i="136"/>
  <c r="F60" i="136" s="1"/>
  <c r="F35" i="136"/>
  <c r="F40" i="136"/>
  <c r="F41" i="132"/>
  <c r="F139" i="12"/>
  <c r="F125" i="12"/>
  <c r="F105" i="115"/>
  <c r="F62" i="115"/>
  <c r="F65" i="115" s="1"/>
  <c r="F106" i="115" s="1"/>
  <c r="F139" i="36"/>
  <c r="F125" i="36"/>
  <c r="F131" i="36" s="1"/>
  <c r="F42" i="140"/>
  <c r="F53" i="140" s="1"/>
  <c r="F55" i="140" s="1"/>
  <c r="F139" i="38"/>
  <c r="F125" i="38"/>
  <c r="F131" i="38" s="1"/>
  <c r="F42" i="142"/>
  <c r="F53" i="142" s="1"/>
  <c r="F55" i="142" s="1"/>
  <c r="F62" i="113" l="1"/>
  <c r="F65" i="113" s="1"/>
  <c r="F106" i="113" s="1"/>
  <c r="F62" i="95"/>
  <c r="F65" i="95" s="1"/>
  <c r="F73" i="95" s="1"/>
  <c r="F62" i="71"/>
  <c r="F65" i="71" s="1"/>
  <c r="F106" i="71" s="1"/>
  <c r="G142" i="38"/>
  <c r="F128" i="38"/>
  <c r="F43" i="136"/>
  <c r="F54" i="136" s="1"/>
  <c r="F56" i="136" s="1"/>
  <c r="F127" i="38"/>
  <c r="F126" i="38" s="1"/>
  <c r="F43" i="132"/>
  <c r="F54" i="132" s="1"/>
  <c r="F56" i="132" s="1"/>
  <c r="F129" i="38"/>
  <c r="F105" i="142"/>
  <c r="F62" i="142"/>
  <c r="F65" i="142" s="1"/>
  <c r="F106" i="142" s="1"/>
  <c r="G142" i="36"/>
  <c r="F129" i="36"/>
  <c r="F128" i="36"/>
  <c r="F70" i="115"/>
  <c r="F132" i="38"/>
  <c r="F141" i="38" s="1"/>
  <c r="F127" i="36"/>
  <c r="F126" i="36" s="1"/>
  <c r="F132" i="36" s="1"/>
  <c r="F141" i="36" s="1"/>
  <c r="F72" i="115"/>
  <c r="F71" i="115"/>
  <c r="F105" i="140"/>
  <c r="F62" i="140"/>
  <c r="F65" i="140" s="1"/>
  <c r="F106" i="140" s="1"/>
  <c r="F74" i="115"/>
  <c r="F132" i="12"/>
  <c r="F141" i="12" s="1"/>
  <c r="F73" i="115"/>
  <c r="F131" i="12"/>
  <c r="F128" i="12" s="1"/>
  <c r="F69" i="115"/>
  <c r="F127" i="12"/>
  <c r="F126" i="12" s="1"/>
  <c r="F70" i="113" l="1"/>
  <c r="F72" i="113"/>
  <c r="F73" i="113"/>
  <c r="F69" i="113"/>
  <c r="F71" i="113"/>
  <c r="F74" i="113"/>
  <c r="F71" i="95"/>
  <c r="F106" i="95"/>
  <c r="F69" i="95"/>
  <c r="F74" i="95"/>
  <c r="F72" i="95"/>
  <c r="F70" i="95"/>
  <c r="F75" i="95" s="1"/>
  <c r="F79" i="95" s="1"/>
  <c r="F80" i="95" s="1"/>
  <c r="F107" i="95" s="1"/>
  <c r="F109" i="95" s="1"/>
  <c r="F91" i="95" s="1"/>
  <c r="F71" i="71"/>
  <c r="F69" i="71"/>
  <c r="F70" i="71"/>
  <c r="F74" i="71"/>
  <c r="F72" i="71"/>
  <c r="F73" i="71"/>
  <c r="F71" i="140"/>
  <c r="F74" i="142"/>
  <c r="F69" i="142"/>
  <c r="F73" i="142"/>
  <c r="F63" i="136"/>
  <c r="F66" i="136" s="1"/>
  <c r="F72" i="136" s="1"/>
  <c r="F106" i="136"/>
  <c r="F74" i="140"/>
  <c r="F63" i="132"/>
  <c r="F66" i="132" s="1"/>
  <c r="F106" i="132"/>
  <c r="F72" i="140"/>
  <c r="F69" i="140"/>
  <c r="F72" i="142"/>
  <c r="F75" i="115"/>
  <c r="F79" i="115" s="1"/>
  <c r="F80" i="115" s="1"/>
  <c r="F107" i="115" s="1"/>
  <c r="F109" i="115" s="1"/>
  <c r="F71" i="142"/>
  <c r="F70" i="140"/>
  <c r="F70" i="142"/>
  <c r="G142" i="12"/>
  <c r="F129" i="12"/>
  <c r="F73" i="140"/>
  <c r="F75" i="113" l="1"/>
  <c r="F79" i="113" s="1"/>
  <c r="F80" i="113" s="1"/>
  <c r="F107" i="113" s="1"/>
  <c r="F109" i="113" s="1"/>
  <c r="F91" i="113" s="1"/>
  <c r="F75" i="71"/>
  <c r="F79" i="71" s="1"/>
  <c r="F80" i="71" s="1"/>
  <c r="F107" i="71" s="1"/>
  <c r="F109" i="71" s="1"/>
  <c r="F90" i="113"/>
  <c r="F99" i="113" s="1"/>
  <c r="F75" i="142"/>
  <c r="F79" i="142" s="1"/>
  <c r="F80" i="142" s="1"/>
  <c r="F107" i="142" s="1"/>
  <c r="F109" i="142" s="1"/>
  <c r="F91" i="142" s="1"/>
  <c r="F90" i="95"/>
  <c r="F95" i="95" s="1"/>
  <c r="F73" i="136"/>
  <c r="F70" i="136"/>
  <c r="F75" i="136"/>
  <c r="F71" i="136"/>
  <c r="F75" i="140"/>
  <c r="F79" i="140" s="1"/>
  <c r="F80" i="140" s="1"/>
  <c r="F107" i="140" s="1"/>
  <c r="F109" i="140" s="1"/>
  <c r="F91" i="140" s="1"/>
  <c r="F107" i="132"/>
  <c r="F74" i="132"/>
  <c r="F75" i="132"/>
  <c r="F72" i="132"/>
  <c r="F70" i="132"/>
  <c r="F73" i="132"/>
  <c r="F71" i="132"/>
  <c r="F107" i="136"/>
  <c r="F74" i="136"/>
  <c r="F91" i="71"/>
  <c r="F90" i="71"/>
  <c r="F91" i="115"/>
  <c r="F90" i="115"/>
  <c r="F97" i="113" l="1"/>
  <c r="F95" i="113"/>
  <c r="F94" i="113"/>
  <c r="F90" i="142"/>
  <c r="F94" i="142" s="1"/>
  <c r="F99" i="95"/>
  <c r="F94" i="95"/>
  <c r="F97" i="95"/>
  <c r="F90" i="140"/>
  <c r="F94" i="140" s="1"/>
  <c r="F76" i="136"/>
  <c r="F80" i="136" s="1"/>
  <c r="F81" i="136" s="1"/>
  <c r="F108" i="136" s="1"/>
  <c r="F110" i="136" s="1"/>
  <c r="F92" i="136" s="1"/>
  <c r="F76" i="132"/>
  <c r="F80" i="132" s="1"/>
  <c r="F81" i="132" s="1"/>
  <c r="F108" i="132" s="1"/>
  <c r="F110" i="132" s="1"/>
  <c r="F94" i="71"/>
  <c r="F95" i="71"/>
  <c r="F97" i="71"/>
  <c r="F99" i="71"/>
  <c r="F95" i="115"/>
  <c r="F94" i="115"/>
  <c r="F99" i="115"/>
  <c r="F97" i="115"/>
  <c r="F100" i="113" l="1"/>
  <c r="F110" i="113" s="1"/>
  <c r="F111" i="113" s="1"/>
  <c r="G7" i="145" s="1"/>
  <c r="H7" i="145" s="1"/>
  <c r="J7" i="145" s="1"/>
  <c r="I7" i="145" s="1"/>
  <c r="M7" i="145" s="1"/>
  <c r="F100" i="95"/>
  <c r="F110" i="95" s="1"/>
  <c r="F111" i="95" s="1"/>
  <c r="G10" i="145" s="1"/>
  <c r="H10" i="145" s="1"/>
  <c r="J10" i="145" s="1"/>
  <c r="I10" i="145" s="1"/>
  <c r="M10" i="145" s="1"/>
  <c r="F95" i="142"/>
  <c r="F97" i="142"/>
  <c r="F99" i="142"/>
  <c r="F95" i="140"/>
  <c r="F97" i="140"/>
  <c r="F99" i="140"/>
  <c r="F91" i="136"/>
  <c r="F98" i="136" s="1"/>
  <c r="F91" i="132"/>
  <c r="F92" i="132"/>
  <c r="F100" i="115"/>
  <c r="F110" i="115" s="1"/>
  <c r="F111" i="115" s="1"/>
  <c r="G8" i="145" s="1"/>
  <c r="H8" i="145" s="1"/>
  <c r="J8" i="145" s="1"/>
  <c r="I8" i="145" s="1"/>
  <c r="M8" i="145" s="1"/>
  <c r="F100" i="71"/>
  <c r="F110" i="71" s="1"/>
  <c r="F111" i="71" s="1"/>
  <c r="G5" i="145" s="1"/>
  <c r="H5" i="145" s="1"/>
  <c r="J5" i="145" s="1"/>
  <c r="I5" i="145" l="1"/>
  <c r="F100" i="142"/>
  <c r="F110" i="142" s="1"/>
  <c r="F111" i="142" s="1"/>
  <c r="G6" i="145" s="1"/>
  <c r="H6" i="145" s="1"/>
  <c r="J6" i="145" s="1"/>
  <c r="I6" i="145" s="1"/>
  <c r="M6" i="145" s="1"/>
  <c r="F100" i="140"/>
  <c r="F110" i="140" s="1"/>
  <c r="F111" i="140" s="1"/>
  <c r="G12" i="145" s="1"/>
  <c r="H12" i="145" s="1"/>
  <c r="J12" i="145" s="1"/>
  <c r="I12" i="145" s="1"/>
  <c r="M12" i="145" s="1"/>
  <c r="F100" i="136"/>
  <c r="F95" i="136"/>
  <c r="F96" i="136"/>
  <c r="F98" i="132"/>
  <c r="F96" i="132"/>
  <c r="F95" i="132"/>
  <c r="F100" i="132"/>
  <c r="M5" i="145" l="1"/>
  <c r="F101" i="136"/>
  <c r="F111" i="136" s="1"/>
  <c r="F112" i="136" s="1"/>
  <c r="G9" i="145" s="1"/>
  <c r="H9" i="145" s="1"/>
  <c r="J9" i="145" s="1"/>
  <c r="I9" i="145" s="1"/>
  <c r="M9" i="145" s="1"/>
  <c r="F101" i="132"/>
  <c r="F111" i="132" s="1"/>
  <c r="F112" i="132" s="1"/>
  <c r="G11" i="145" s="1"/>
  <c r="H11" i="145" s="1"/>
  <c r="J11" i="145" s="1"/>
  <c r="I11" i="145" s="1"/>
  <c r="M11" i="145" s="1"/>
  <c r="J17" i="145" l="1"/>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<sst xmlns="http://schemas.openxmlformats.org/spreadsheetml/2006/main" count="2344" uniqueCount="346">
  <si>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</si>
  <si>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</si>
  <si>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</si>
  <si>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</si>
  <si>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</si>
  <si>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</si>
  <si>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</si>
  <si>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</si>
  <si>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</si>
  <si>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</si>
  <si>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</si>
  <si>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</si>
  <si>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</si>
  <si>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</si>
  <si>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</si>
  <si>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</si>
  <si>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</si>
  <si>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</si>
  <si>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</si>
  <si>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</si>
  <si>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</si>
  <si>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</si>
  <si>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</si>
  <si>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</si>
  <si>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</si>
  <si>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</si>
  <si>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</si>
  <si>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</si>
  <si>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</si>
  <si>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</si>
  <si>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</si>
  <si>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</si>
  <si>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</si>
  <si>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</si>
  <si>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</si>
  <si>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</si>
  <si>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</si>
  <si>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</si>
  <si>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</si>
  <si>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</si>
  <si>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</si>
  <si>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</si>
  <si>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</si>
  <si>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</si>
  <si>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</si>
  <si>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</si>
  <si>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</si>
  <si>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</si>
  <si>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</si>
  <si>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</si>
  <si>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</si>
  <si>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</si>
  <si>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</si>
  <si>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</si>
  <si>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</si>
  <si>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</si>
  <si>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</si>
  <si>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</si>
  <si>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</si>
  <si>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</si>
  <si>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</si>
  <si>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</si>
  <si>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</si>
  <si>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</si>
  <si>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</si>
  <si>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</si>
  <si>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</si>
  <si>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</si>
  <si>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</si>
  <si>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</si>
  <si>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</si>
  <si>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</si>
  <si>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</si>
  <si>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</si>
  <si>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</si>
  <si>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</si>
  <si>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</si>
  <si>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</si>
  <si>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</si>
  <si>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</si>
  <si>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</si>
  <si>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</si>
  <si>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</si>
  <si>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</si>
  <si>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</si>
  <si>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</si>
  <si>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</si>
  <si>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</si>
  <si>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</si>
  <si>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</si>
  <si>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</si>
  <si>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</si>
  <si>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</si>
  <si>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</si>
  <si>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</si>
  <si>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</si>
  <si>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</si>
  <si>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</si>
  <si>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</si>
  <si>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</si>
  <si>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</si>
  <si>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</si>
  <si>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</si>
  <si>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</si>
  <si>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</si>
  <si>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</si>
  <si>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</si>
  <si>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</si>
  <si>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</si>
  <si>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</si>
  <si>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</si>
  <si>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</si>
  <si>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</si>
  <si>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</si>
  <si>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</si>
  <si>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</si>
  <si>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</si>
  <si>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</si>
  <si>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</si>
  <si>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</si>
  <si>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</si>
  <si>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</si>
  <si>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</si>
  <si>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</si>
  <si>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</si>
  <si>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</si>
  <si>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</si>
  <si>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</si>
  <si>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</si>
  <si>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</si>
  <si>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</si>
  <si>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</si>
  <si>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</si>
  <si>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</si>
  <si>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</si>
  <si>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</si>
  <si>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</si>
  <si>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</si>
  <si>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</si>
  <si>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</si>
  <si>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</si>
  <si>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</si>
  <si>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</si>
  <si>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</si>
  <si>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</si>
  <si>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</si>
  <si>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</si>
  <si>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</si>
  <si>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</si>
  <si>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</si>
  <si>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</si>
  <si>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</si>
  <si>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</si>
  <si>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</si>
  <si>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</si>
  <si>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</si>
  <si>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</si>
  <si>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</si>
  <si>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</si>
  <si>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Itabaiana</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</si>
  <si>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</si>
  <si>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</si>
  <si>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</si>
  <si>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</si>
  <si>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</si>
  <si>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</si>
  <si>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</si>
  <si>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</si>
  <si>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</si>
  <si>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</si>
  <si>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</si>
  <si>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</si>
  <si>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</si>
  <si>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</si>
  <si>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</si>
  <si>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</si>
  <si>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</si>
  <si>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</si>
  <si>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</si>
  <si>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</si>
  <si>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</si>
  <si>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</si>
  <si>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</si>
  <si>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</si>
  <si>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</si>
  <si>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</si>
  <si>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</si>
  <si>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</si>
  <si>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</si>
  <si>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</si>
  <si>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</si>
  <si>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</si>
  <si>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</si>
  <si>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</si>
  <si>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</si>
  <si>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</si>
  <si>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</si>
  <si>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</si>
  <si>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</si>
  <si>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</si>
  <si>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</si>
  <si>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</si>
  <si>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</si>
  <si>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</si>
  <si>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</si>
  <si>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</si>
  <si>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</si>
  <si>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</si>
  <si>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</si>
  <si>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</si>
  <si>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</si>
  <si>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</si>
  <si>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</si>
  <si>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</si>
  <si>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</si>
  <si>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</si>
  <si>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</si>
  <si>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</si>
  <si>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</si>
  <si>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</si>
  <si>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</si>
  <si>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</si>
  <si>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</si>
  <si>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</si>
  <si>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</si>
  <si>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</si>
  <si>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</si>
  <si>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</si>
  <si>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</si>
  <si>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</si>
  <si>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</si>
  <si>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</si>
  <si>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</si>
  <si>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</si>
  <si>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</si>
  <si>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</si>
  <si>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</si>
  <si>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</si>
  <si>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</si>
  <si>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</si>
  <si>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</si>
  <si>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</si>
  <si>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</si>
  <si>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</si>
  <si>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</si>
  <si>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</si>
  <si>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</si>
  <si>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</si>
  <si>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</si>
  <si>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</si>
  <si>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</si>
  <si>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</si>
  <si>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</si>
  <si>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</si>
  <si>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</si>
  <si>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</si>
  <si>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</si>
  <si>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</si>
  <si>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</si>
  <si>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</si>
  <si>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Avental em PVC branco, 1,20m x 0,70m</t>
  </si>
  <si>
    <t>Luva de segurança confeccionada em Neoprene, forrada em algodão flocado, cano de 30cm</t>
  </si>
  <si>
    <t>Perneira de couro sintético</t>
  </si>
  <si>
    <t>Protetor Solar, bloqueador UVA/UVB, 120g, FPS mínimo de 30</t>
  </si>
  <si>
    <t>4122-05</t>
  </si>
  <si>
    <t>Contínuo</t>
  </si>
  <si>
    <t>Calça social, na cor usual da empresa, tamanho sob medida</t>
  </si>
  <si>
    <t>Sapato preto social</t>
  </si>
  <si>
    <t>7825-10</t>
  </si>
  <si>
    <t>Motorista</t>
  </si>
  <si>
    <t>7166-10</t>
  </si>
  <si>
    <t>Pintor</t>
  </si>
  <si>
    <t>Adicional de Insalubridade</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</si>
  <si>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</si>
  <si>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</si>
  <si>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</si>
  <si>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</si>
  <si>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Respirador reutilizável tipo peça semifacial com dois filtros, deve ser usado com cartuchos e filtros multigases</t>
  </si>
  <si>
    <t>7152-10</t>
  </si>
  <si>
    <t>Pedreiro</t>
  </si>
  <si>
    <t>Protetor Auditivo de inserção tipo plug, atenuação mínima de 15 dB, NRRsf</t>
  </si>
  <si>
    <t>Luva de Segurança confeccionada em vaqueta</t>
  </si>
  <si>
    <t>9511-05</t>
  </si>
  <si>
    <t>Eletricista</t>
  </si>
  <si>
    <t>Adicional de Periculosidade</t>
  </si>
  <si>
    <t>Vestuário de segurança para eletricista, camisa e calça, cor azul ou cinza, conforme NR 10 para risco 1 e 2 com proteção para arco-elétrico e fogo repentino</t>
  </si>
  <si>
    <t>Botina de segurança, solado bi densidade, isolante 0,6KV a 15 KV, sem cadarço, sem componentes metálicos e com biqueira de composite, para trabalhos em eletricidade (NBR 12576/92)</t>
  </si>
  <si>
    <t>Cinturão de segurança tipo paraquedista/abdominal, dois engates para posicionamento na cintura em aço</t>
  </si>
  <si>
    <t>Talabarte simples, sem posicionamento, em fita de poliéster, com conector dupla trava cm abertura mínima de 53mm</t>
  </si>
  <si>
    <t>Talabarte de segurança em Y, com absorvedor de energia, dotado de 3 (três) ganchos em aço forjado</t>
  </si>
  <si>
    <t>Dispositivo Trava-Quedas de segurança confeccionado em aço forjado e galvanizado, dotado de conector confeccionado de aço forjado com trava através de sistema de rosca. Deve ser utilizado em corda de 12mm</t>
  </si>
  <si>
    <t>Cabo de fibra sintética de 12mm de diâmetro</t>
  </si>
  <si>
    <t>Luva isolante de borracha (AT), classe 2, de acordo com a tensão de máxima 17000V</t>
  </si>
  <si>
    <t>Luva de cobertura 30/40kV confeccionada em vaqueta na palma, dedos e dorso</t>
  </si>
  <si>
    <t>5134-25</t>
  </si>
  <si>
    <t>Copeira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</si>
  <si>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</si>
  <si>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</si>
  <si>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</si>
  <si>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</si>
  <si>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</si>
  <si>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</si>
  <si>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</si>
  <si>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</si>
  <si>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</si>
  <si>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</si>
  <si>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</si>
  <si>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</si>
  <si>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</si>
  <si>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</si>
  <si>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</si>
  <si>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</si>
  <si>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</si>
  <si>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</si>
  <si>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</si>
  <si>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</si>
  <si>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</si>
  <si>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</si>
  <si>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</si>
  <si>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</si>
  <si>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</si>
  <si>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</si>
  <si>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</si>
  <si>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</si>
  <si>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Mínimo</t>
  </si>
  <si>
    <t>Máximo Total</t>
  </si>
  <si>
    <t>Serviços de Apoio Administrativo – Jardineiro</t>
  </si>
  <si>
    <t>Diária</t>
  </si>
  <si>
    <t>IFS - CAMPUS ITABAIANA</t>
  </si>
  <si>
    <t>Serviços de Apoio Administrativo – Almoxarife</t>
  </si>
  <si>
    <t>Serviços de Apoio Administrativo – Trabalhador Agropecuário</t>
  </si>
  <si>
    <t>Serviços de Apoio Administrativo – Pintor</t>
  </si>
  <si>
    <t>Serviços de Apoio Administrativo – Eletricista</t>
  </si>
  <si>
    <t>Serviços de Apoio Administrativo – Copeira</t>
  </si>
  <si>
    <t>Serviços de Apoio Administrativo - Mecânico de Manutenção de Bombas Hidráulicas</t>
  </si>
  <si>
    <t>Serviços de Apoio Administrativo – Soldador</t>
  </si>
  <si>
    <r>
      <t>Serviços de Apoio Administrativo –</t>
    </r>
    <r>
      <rPr>
        <b/>
        <sz val="12"/>
        <color theme="1"/>
        <rFont val="Times New Roman"/>
        <family val="1"/>
      </rPr>
      <t xml:space="preserve"> Contínuo</t>
    </r>
  </si>
  <si>
    <r>
      <t xml:space="preserve">Serviços de Apoio Administrativo - </t>
    </r>
    <r>
      <rPr>
        <b/>
        <sz val="12"/>
        <color theme="1"/>
        <rFont val="Times New Roman"/>
        <family val="1"/>
      </rPr>
      <t>Motorista Categoria D</t>
    </r>
  </si>
  <si>
    <r>
      <t xml:space="preserve">Serviços de Apoio Administrativo – </t>
    </r>
    <r>
      <rPr>
        <b/>
        <sz val="12"/>
        <color theme="1"/>
        <rFont val="Times New Roman"/>
        <family val="1"/>
      </rPr>
      <t>Pedreiro</t>
    </r>
  </si>
  <si>
    <t>LANCE</t>
  </si>
  <si>
    <t>DIFERENÇA</t>
  </si>
  <si>
    <t>DESCRIÇÃO/ ESPECIFICAÇÃO</t>
  </si>
  <si>
    <t>Valor Unitário Mensal do Posto (R$)</t>
  </si>
  <si>
    <t>Valor Total Mensal do Posto (R$)</t>
  </si>
  <si>
    <t>Valor do Lance (R$)</t>
  </si>
  <si>
    <t>Valor Total Anual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</si>
</sst>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quot;R$ &quot;* #,##0.00_);_(&quot;R$ &quot;* \(#,##0.00\);_(&quot;R$ &quot;* &quot;-&quot;??_);_(@_)"/>
    <numFmt numFmtId="165" formatCode="&quot; R$ &quot;#,##0.00\ ;&quot; R$ (&quot;#,##0.00\);&quot; R$ -&quot;#\ ;@\ "/>
    <numFmt numFmtId="166" formatCode="_(* #,##0.00_);_(* \(#,##0.00\);_(* &quot;-&quot;??_);_(@_)"/>
    <numFmt numFmtId="167" formatCode="0.0000"/>
    <numFmt numFmtId="168" formatCode="0.0000%"/>
  </numFmts>
  <fonts count="68">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u/>
      <sz val="11"/>
      <color theme="10"/>
      <name val="Calibri"/>
      <family val="2"/>
    </font>
    <font>
      <u/>
      <sz val="10"/>
      <color indexed="12"/>
      <name val="Arial"/>
      <family val="2"/>
    </font>
    <font>
      <sz val="10"/>
      <color rgb="FF000000"/>
      <name val="Calibri"/>
      <family val="2"/>
    </font>
    <font>
      <b/>
      <sz val="18"/>
      <color indexed="56"/>
      <name val="Cambria"/>
      <family val="1"/>
    </font>
    <font>
      <sz val="11"/>
      <color indexed="8"/>
      <name val="Arial"/>
      <family val="2"/>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78">
    <xf numFmtId="0" fontId="0" fillId="0" borderId="0"/>
    <xf numFmtId="166" fontId="40" fillId="0" borderId="0" applyFont="0" applyFill="0" applyBorder="0" applyAlignment="0" applyProtection="0"/>
    <xf numFmtId="9" fontId="63" fillId="0" borderId="0" applyFont="0" applyFill="0" applyBorder="0" applyAlignment="0" applyProtection="0"/>
    <xf numFmtId="0" fontId="41" fillId="0" borderId="0"/>
    <xf numFmtId="44" fontId="40" fillId="0" borderId="0" applyFont="0" applyFill="0" applyBorder="0" applyAlignment="0" applyProtection="0"/>
    <xf numFmtId="0" fontId="35" fillId="0" borderId="0"/>
    <xf numFmtId="164" fontId="40"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0" fontId="43"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44" fontId="63" fillId="0" borderId="0" applyFont="0" applyFill="0" applyBorder="0" applyAlignment="0" applyProtection="0"/>
    <xf numFmtId="0" fontId="43" fillId="0" borderId="0" applyNumberFormat="0" applyFill="0" applyBorder="0" applyAlignment="0" applyProtection="0">
      <alignment vertical="top"/>
      <protection locked="0"/>
    </xf>
    <xf numFmtId="0" fontId="35" fillId="0" borderId="0" applyFont="0" applyFill="0" applyBorder="0" applyAlignment="0" applyProtection="0"/>
    <xf numFmtId="164" fontId="35" fillId="0" borderId="0" applyFont="0" applyFill="0" applyBorder="0" applyAlignment="0" applyProtection="0"/>
    <xf numFmtId="164"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0" fontId="44" fillId="0" borderId="0"/>
    <xf numFmtId="164" fontId="35" fillId="0" borderId="0" applyFont="0" applyFill="0" applyBorder="0" applyAlignment="0" applyProtection="0"/>
    <xf numFmtId="43" fontId="40"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0" fontId="35"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44" fontId="40"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44" fontId="41" fillId="0" borderId="0" applyFont="0" applyFill="0" applyBorder="0" applyAlignment="0" applyProtection="0"/>
    <xf numFmtId="165" fontId="40" fillId="0" borderId="0" applyBorder="0" applyProtection="0"/>
    <xf numFmtId="0" fontId="35" fillId="0" borderId="0"/>
    <xf numFmtId="0" fontId="63" fillId="0" borderId="0"/>
    <xf numFmtId="0" fontId="40" fillId="0" borderId="0"/>
    <xf numFmtId="0" fontId="46" fillId="0" borderId="0"/>
    <xf numFmtId="9" fontId="40" fillId="0" borderId="0" applyFont="0" applyFill="0" applyBorder="0" applyAlignment="0" applyProtection="0"/>
    <xf numFmtId="43" fontId="40"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6" fontId="40"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6"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0" fontId="3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0" fontId="45" fillId="0" borderId="0" applyNumberFormat="0" applyFill="0" applyBorder="0" applyAlignment="0" applyProtection="0"/>
    <xf numFmtId="0" fontId="47" fillId="0" borderId="61" applyNumberFormat="0" applyFill="0" applyAlignment="0" applyProtection="0"/>
    <xf numFmtId="166"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6" fontId="35" fillId="0" borderId="0" applyFont="0" applyFill="0" applyBorder="0" applyAlignment="0" applyProtection="0"/>
    <xf numFmtId="166" fontId="35" fillId="0" borderId="0" applyFont="0" applyFill="0" applyBorder="0" applyAlignment="0" applyProtection="0"/>
    <xf numFmtId="43" fontId="63" fillId="0" borderId="0" applyFont="0" applyFill="0" applyBorder="0" applyAlignment="0" applyProtection="0"/>
  </cellStyleXfs>
  <cellXfs count="426">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4"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6"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6"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6"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10" fontId="25" fillId="0" borderId="47" xfId="0" applyNumberFormat="1" applyFont="1" applyBorder="1" applyAlignment="1" applyProtection="1">
      <alignment horizontal="right" vertical="center" wrapText="1"/>
    </xf>
    <xf numFmtId="43" fontId="25" fillId="2" borderId="54" xfId="77" applyFont="1" applyFill="1" applyBorder="1" applyAlignment="1" applyProtection="1">
      <alignment vertical="center" wrapText="1"/>
    </xf>
    <xf numFmtId="43" fontId="25" fillId="0" borderId="53" xfId="77" applyFont="1" applyFill="1" applyBorder="1" applyAlignment="1" applyProtection="1">
      <alignment horizontal="right" vertical="top" wrapText="1"/>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8"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0" fontId="67" fillId="0" borderId="0" xfId="0" applyFont="1"/>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0" fontId="67" fillId="0" borderId="0" xfId="0" applyFont="1" applyAlignment="1">
      <alignment horizontal="left" vertical="center" wrapText="1"/>
    </xf>
    <xf numFmtId="0" fontId="66" fillId="5" borderId="1" xfId="0" applyFont="1" applyFill="1" applyBorder="1" applyAlignment="1">
      <alignment horizontal="center" vertical="center" wrapText="1"/>
    </xf>
    <xf numFmtId="44" fontId="67" fillId="3" borderId="1" xfId="0" applyNumberFormat="1" applyFont="1" applyFill="1" applyBorder="1" applyAlignment="1">
      <alignment horizontal="center" vertical="center"/>
    </xf>
    <xf numFmtId="44" fontId="67" fillId="0" borderId="0" xfId="0" applyNumberFormat="1" applyFont="1" applyAlignment="1">
      <alignment horizontal="center" vertical="center"/>
    </xf>
    <xf numFmtId="4" fontId="67" fillId="0" borderId="0" xfId="0" applyNumberFormat="1" applyFont="1" applyAlignment="1">
      <alignment horizontal="center" vertical="center"/>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35" fillId="0" borderId="2" xfId="0" applyFont="1" applyBorder="1" applyAlignment="1">
      <alignment horizontal="justify" vertical="center"/>
    </xf>
    <xf numFmtId="0" fontId="0" fillId="0" borderId="4" xfId="0" applyBorder="1" applyAlignment="1"/>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0" fillId="0" borderId="0" xfId="0" applyBorder="1" applyAlignment="1"/>
    <xf numFmtId="0" fontId="38" fillId="0" borderId="2" xfId="0" applyFont="1" applyBorder="1" applyAlignment="1">
      <alignment horizontal="justify" vertical="center"/>
    </xf>
    <xf numFmtId="0" fontId="37" fillId="0" borderId="4" xfId="0" applyFont="1" applyBorder="1" applyAlignment="1"/>
    <xf numFmtId="0" fontId="34" fillId="0" borderId="2" xfId="0" applyFont="1" applyBorder="1" applyAlignment="1">
      <alignment horizontal="justify" vertical="center"/>
    </xf>
    <xf numFmtId="0" fontId="34" fillId="0" borderId="0" xfId="0" applyFont="1" applyBorder="1" applyAlignment="1">
      <alignment horizontal="justify" vertical="center"/>
    </xf>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6" fillId="0" borderId="2" xfId="0" applyFont="1" applyBorder="1" applyAlignment="1">
      <alignment horizontal="justify" vertical="center"/>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8" borderId="2" xfId="0" applyFont="1" applyFill="1" applyBorder="1" applyAlignment="1" applyProtection="1">
      <alignment horizontal="left"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8" fillId="2" borderId="57"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8" borderId="3"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0" fontId="66" fillId="5" borderId="47" xfId="0" applyFont="1" applyFill="1" applyBorder="1" applyAlignment="1">
      <alignment horizontal="center" vertical="center"/>
    </xf>
    <xf numFmtId="0" fontId="66" fillId="5" borderId="51" xfId="0" applyFont="1" applyFill="1" applyBorder="1" applyAlignment="1">
      <alignment horizontal="center" vertical="center"/>
    </xf>
    <xf numFmtId="0" fontId="66" fillId="3" borderId="62" xfId="0" applyFont="1" applyFill="1" applyBorder="1" applyAlignment="1">
      <alignment horizontal="center" vertical="center" wrapText="1"/>
    </xf>
    <xf numFmtId="0" fontId="66" fillId="3" borderId="51" xfId="0" applyFont="1" applyFill="1" applyBorder="1" applyAlignment="1">
      <alignment horizontal="center" vertical="center" wrapText="1"/>
    </xf>
    <xf numFmtId="0" fontId="66" fillId="5" borderId="48" xfId="0" applyFont="1" applyFill="1" applyBorder="1" applyAlignment="1">
      <alignment horizontal="center" vertical="center"/>
    </xf>
    <xf numFmtId="0" fontId="66" fillId="5" borderId="60" xfId="0" applyFont="1" applyFill="1" applyBorder="1" applyAlignment="1">
      <alignment horizontal="center" vertical="center"/>
    </xf>
    <xf numFmtId="0" fontId="66" fillId="5" borderId="55" xfId="0" applyFont="1" applyFill="1" applyBorder="1" applyAlignment="1">
      <alignment horizontal="center" vertical="center"/>
    </xf>
    <xf numFmtId="0" fontId="66" fillId="5" borderId="56" xfId="0" applyFont="1" applyFill="1" applyBorder="1" applyAlignment="1">
      <alignment horizontal="center" vertical="center"/>
    </xf>
    <xf numFmtId="0" fontId="67" fillId="0" borderId="1" xfId="0" applyFont="1" applyBorder="1" applyAlignment="1">
      <alignment horizontal="center" vertical="center"/>
    </xf>
    <xf numFmtId="0" fontId="66" fillId="0" borderId="63" xfId="0" applyFont="1" applyBorder="1" applyAlignment="1">
      <alignment horizontal="center" vertical="center"/>
    </xf>
    <xf numFmtId="0" fontId="66" fillId="0" borderId="58" xfId="0" applyFont="1" applyBorder="1" applyAlignment="1">
      <alignment horizontal="center" vertical="center"/>
    </xf>
    <xf numFmtId="0" fontId="66" fillId="0" borderId="64" xfId="0" applyFont="1" applyBorder="1" applyAlignment="1">
      <alignment horizontal="center" vertical="center"/>
    </xf>
    <xf numFmtId="0" fontId="66" fillId="0" borderId="65" xfId="0" applyFont="1" applyBorder="1" applyAlignment="1">
      <alignment horizontal="center" vertical="center"/>
    </xf>
    <xf numFmtId="0" fontId="66" fillId="0" borderId="66" xfId="0" applyFont="1" applyBorder="1" applyAlignment="1">
      <alignment horizontal="center" vertical="center"/>
    </xf>
    <xf numFmtId="0" fontId="66" fillId="0" borderId="67" xfId="0" applyFont="1" applyBorder="1" applyAlignment="1">
      <alignment horizontal="center" vertical="center"/>
    </xf>
    <xf numFmtId="0" fontId="66" fillId="5" borderId="62" xfId="0" applyFont="1" applyFill="1" applyBorder="1" applyAlignment="1">
      <alignment horizontal="center" vertical="center" wrapText="1"/>
    </xf>
    <xf numFmtId="0" fontId="66" fillId="5" borderId="51" xfId="0" applyFont="1" applyFill="1" applyBorder="1" applyAlignment="1">
      <alignment horizontal="center" vertical="center" wrapText="1"/>
    </xf>
    <xf numFmtId="0" fontId="66" fillId="5" borderId="55" xfId="0" applyFont="1" applyFill="1" applyBorder="1" applyAlignment="1">
      <alignment horizontal="center" vertical="center" wrapText="1"/>
    </xf>
    <xf numFmtId="0" fontId="66" fillId="5" borderId="56" xfId="0" applyFont="1" applyFill="1" applyBorder="1" applyAlignment="1">
      <alignment horizontal="center" vertical="center" wrapText="1"/>
    </xf>
    <xf numFmtId="0" fontId="66" fillId="0" borderId="0" xfId="0" applyFont="1" applyAlignment="1">
      <alignment horizontal="center" vertical="center"/>
    </xf>
    <xf numFmtId="44" fontId="66" fillId="5" borderId="47" xfId="0" applyNumberFormat="1" applyFont="1" applyFill="1" applyBorder="1" applyAlignment="1">
      <alignment horizontal="center" vertical="center"/>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19"/>
    <cellStyle name="Moeda 2 3 2" xfId="21"/>
    <cellStyle name="Moeda 2 3 3" xfId="4"/>
    <cellStyle name="Moeda 3" xfId="16"/>
    <cellStyle name="Moeda 3 2" xfId="23"/>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2"/>
    <cellStyle name="Normal 5" xfId="3"/>
    <cellStyle name="Normal 6" xfId="43"/>
    <cellStyle name="Porcentagem" xfId="2" builtinId="5"/>
    <cellStyle name="Porcentagem 2" xfId="44"/>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5"/>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20"/>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4"/>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8" t="s">
        <v>0</v>
      </c>
      <c r="B1" s="298"/>
      <c r="C1" s="298"/>
      <c r="D1" s="298"/>
      <c r="E1" s="298"/>
      <c r="F1" s="298"/>
      <c r="G1" s="298"/>
    </row>
    <row r="3" spans="1:7">
      <c r="B3" s="3" t="s">
        <v>1</v>
      </c>
      <c r="C3" s="299"/>
      <c r="D3" s="299"/>
      <c r="E3" s="299"/>
      <c r="F3" s="299"/>
      <c r="G3" s="299"/>
    </row>
    <row r="4" spans="1:7">
      <c r="B4" s="3" t="s">
        <v>2</v>
      </c>
      <c r="C4" s="299"/>
      <c r="D4" s="299"/>
      <c r="E4" s="299"/>
      <c r="F4" s="299"/>
      <c r="G4" s="299"/>
    </row>
    <row r="5" spans="1:7">
      <c r="B5" s="3" t="s">
        <v>3</v>
      </c>
      <c r="C5" s="299"/>
      <c r="D5" s="299"/>
      <c r="E5" s="299"/>
      <c r="F5" s="299"/>
      <c r="G5" s="299"/>
    </row>
    <row r="7" spans="1:7">
      <c r="A7" s="253" t="s">
        <v>4</v>
      </c>
      <c r="B7" s="253"/>
      <c r="C7" s="253"/>
      <c r="D7" s="253"/>
      <c r="E7" s="253"/>
      <c r="F7" s="253"/>
      <c r="G7" s="253"/>
    </row>
    <row r="8" spans="1:7">
      <c r="A8" s="4" t="s">
        <v>5</v>
      </c>
      <c r="B8" s="275" t="s">
        <v>6</v>
      </c>
      <c r="C8" s="276"/>
      <c r="D8" s="276"/>
      <c r="E8" s="276"/>
      <c r="F8" s="277"/>
      <c r="G8" s="4"/>
    </row>
    <row r="9" spans="1:7">
      <c r="A9" s="4" t="s">
        <v>7</v>
      </c>
      <c r="B9" s="275" t="s">
        <v>8</v>
      </c>
      <c r="C9" s="276"/>
      <c r="D9" s="276"/>
      <c r="E9" s="276"/>
      <c r="F9" s="277"/>
      <c r="G9" s="4" t="s">
        <v>9</v>
      </c>
    </row>
    <row r="10" spans="1:7">
      <c r="A10" s="4" t="s">
        <v>10</v>
      </c>
      <c r="B10" s="275" t="s">
        <v>11</v>
      </c>
      <c r="C10" s="276"/>
      <c r="D10" s="276"/>
      <c r="E10" s="276"/>
      <c r="F10" s="277"/>
      <c r="G10" s="6" t="s">
        <v>12</v>
      </c>
    </row>
    <row r="11" spans="1:7">
      <c r="A11" s="4" t="s">
        <v>13</v>
      </c>
      <c r="B11" s="275" t="s">
        <v>14</v>
      </c>
      <c r="C11" s="276"/>
      <c r="D11" s="276"/>
      <c r="E11" s="276"/>
      <c r="F11" s="277"/>
      <c r="G11" s="4">
        <v>12</v>
      </c>
    </row>
    <row r="12" spans="1:7">
      <c r="G12" s="7"/>
    </row>
    <row r="13" spans="1:7">
      <c r="A13" s="274" t="s">
        <v>15</v>
      </c>
      <c r="B13" s="274"/>
      <c r="C13" s="274"/>
      <c r="D13" s="274"/>
      <c r="E13" s="274"/>
      <c r="F13" s="274"/>
      <c r="G13" s="274"/>
    </row>
    <row r="14" spans="1:7" ht="15" customHeight="1">
      <c r="A14" s="8" t="s">
        <v>16</v>
      </c>
      <c r="B14" s="5"/>
      <c r="C14" s="269" t="s">
        <v>17</v>
      </c>
      <c r="D14" s="270"/>
      <c r="E14" s="271"/>
      <c r="F14" s="253" t="s">
        <v>18</v>
      </c>
      <c r="G14" s="253"/>
    </row>
    <row r="15" spans="1:7" ht="13.5">
      <c r="A15" s="289" t="s">
        <v>19</v>
      </c>
      <c r="B15" s="289"/>
      <c r="C15" s="290" t="s">
        <v>20</v>
      </c>
      <c r="D15" s="291"/>
      <c r="E15" s="292"/>
      <c r="F15" s="293">
        <v>4</v>
      </c>
      <c r="G15" s="294"/>
    </row>
    <row r="17" spans="1:7">
      <c r="A17" s="254" t="s">
        <v>21</v>
      </c>
      <c r="B17" s="254"/>
      <c r="C17" s="254"/>
      <c r="D17" s="254"/>
      <c r="E17" s="254"/>
      <c r="F17" s="254"/>
      <c r="G17" s="254"/>
    </row>
    <row r="18" spans="1:7">
      <c r="B18" s="10"/>
      <c r="C18" s="10"/>
      <c r="D18" s="10"/>
      <c r="E18" s="10"/>
      <c r="F18" s="11"/>
      <c r="G18" s="10"/>
    </row>
    <row r="19" spans="1:7">
      <c r="A19" s="253" t="s">
        <v>22</v>
      </c>
      <c r="B19" s="253"/>
      <c r="C19" s="253"/>
      <c r="D19" s="253"/>
      <c r="E19" s="253"/>
      <c r="F19" s="253"/>
      <c r="G19" s="253"/>
    </row>
    <row r="20" spans="1:7">
      <c r="A20" s="4">
        <v>1</v>
      </c>
      <c r="B20" s="295" t="s">
        <v>23</v>
      </c>
      <c r="C20" s="296"/>
      <c r="D20" s="296"/>
      <c r="E20" s="297"/>
      <c r="F20" s="269" t="s">
        <v>24</v>
      </c>
      <c r="G20" s="271"/>
    </row>
    <row r="21" spans="1:7">
      <c r="A21" s="4">
        <v>2</v>
      </c>
      <c r="B21" s="275" t="s">
        <v>25</v>
      </c>
      <c r="C21" s="276"/>
      <c r="D21" s="276"/>
      <c r="E21" s="277"/>
      <c r="F21" s="283">
        <v>873.6</v>
      </c>
      <c r="G21" s="284"/>
    </row>
    <row r="22" spans="1:7">
      <c r="A22" s="4">
        <v>3</v>
      </c>
      <c r="B22" s="275" t="s">
        <v>26</v>
      </c>
      <c r="C22" s="276"/>
      <c r="D22" s="276"/>
      <c r="E22" s="277"/>
      <c r="F22" s="285" t="s">
        <v>27</v>
      </c>
      <c r="G22" s="286"/>
    </row>
    <row r="23" spans="1:7">
      <c r="A23" s="4">
        <v>4</v>
      </c>
      <c r="B23" s="275" t="s">
        <v>28</v>
      </c>
      <c r="C23" s="276"/>
      <c r="D23" s="276"/>
      <c r="E23" s="277"/>
      <c r="F23" s="287" t="s">
        <v>29</v>
      </c>
      <c r="G23" s="288"/>
    </row>
    <row r="24" spans="1:7">
      <c r="A24" s="10"/>
      <c r="B24" s="12"/>
      <c r="C24" s="12"/>
      <c r="D24" s="12"/>
      <c r="E24" s="12"/>
      <c r="F24" s="11"/>
      <c r="G24" s="13"/>
    </row>
    <row r="25" spans="1:7">
      <c r="A25" s="10"/>
      <c r="B25" s="264" t="s">
        <v>30</v>
      </c>
      <c r="C25" s="264"/>
      <c r="D25" s="264"/>
      <c r="E25" s="264"/>
      <c r="F25" s="264"/>
      <c r="G25" s="264"/>
    </row>
    <row r="26" spans="1:7">
      <c r="D26" s="67"/>
    </row>
    <row r="27" spans="1:7">
      <c r="B27" s="4">
        <v>1</v>
      </c>
      <c r="C27" s="253" t="s">
        <v>31</v>
      </c>
      <c r="D27" s="253"/>
      <c r="E27" s="253"/>
      <c r="F27" s="15" t="s">
        <v>32</v>
      </c>
      <c r="G27" s="16" t="s">
        <v>33</v>
      </c>
    </row>
    <row r="28" spans="1:7">
      <c r="B28" s="4" t="s">
        <v>5</v>
      </c>
      <c r="C28" s="252" t="s">
        <v>34</v>
      </c>
      <c r="D28" s="252"/>
      <c r="E28" s="252"/>
      <c r="F28" s="17">
        <v>100</v>
      </c>
      <c r="G28" s="18">
        <v>873.6</v>
      </c>
    </row>
    <row r="29" spans="1:7">
      <c r="B29" s="4" t="s">
        <v>7</v>
      </c>
      <c r="C29" s="252" t="s">
        <v>35</v>
      </c>
      <c r="D29" s="252"/>
      <c r="E29" s="252"/>
      <c r="F29" s="19"/>
      <c r="G29" s="17">
        <f>F29*G28</f>
        <v>0</v>
      </c>
    </row>
    <row r="30" spans="1:7">
      <c r="B30" s="4" t="s">
        <v>10</v>
      </c>
      <c r="C30" s="252" t="s">
        <v>36</v>
      </c>
      <c r="D30" s="252"/>
      <c r="E30" s="252"/>
      <c r="F30" s="19"/>
      <c r="G30" s="17">
        <v>0</v>
      </c>
    </row>
    <row r="31" spans="1:7">
      <c r="B31" s="4" t="s">
        <v>13</v>
      </c>
      <c r="C31" s="252" t="s">
        <v>37</v>
      </c>
      <c r="D31" s="252"/>
      <c r="E31" s="252"/>
      <c r="F31" s="19"/>
      <c r="G31" s="17">
        <v>0</v>
      </c>
    </row>
    <row r="32" spans="1:7">
      <c r="B32" s="4" t="s">
        <v>38</v>
      </c>
      <c r="C32" s="252" t="s">
        <v>39</v>
      </c>
      <c r="D32" s="252"/>
      <c r="E32" s="252"/>
      <c r="F32" s="19"/>
      <c r="G32" s="17">
        <v>0</v>
      </c>
    </row>
    <row r="33" spans="1:7">
      <c r="B33" s="4" t="s">
        <v>40</v>
      </c>
      <c r="C33" s="252" t="s">
        <v>41</v>
      </c>
      <c r="D33" s="252"/>
      <c r="E33" s="252"/>
      <c r="F33" s="19"/>
      <c r="G33" s="17">
        <v>0</v>
      </c>
    </row>
    <row r="34" spans="1:7">
      <c r="B34" s="4" t="s">
        <v>42</v>
      </c>
      <c r="C34" s="252" t="s">
        <v>43</v>
      </c>
      <c r="D34" s="252"/>
      <c r="E34" s="252"/>
      <c r="F34" s="19"/>
      <c r="G34" s="17">
        <v>0</v>
      </c>
    </row>
    <row r="35" spans="1:7">
      <c r="B35" s="4" t="s">
        <v>44</v>
      </c>
      <c r="C35" s="252" t="s">
        <v>45</v>
      </c>
      <c r="D35" s="252"/>
      <c r="E35" s="252"/>
      <c r="F35" s="19"/>
      <c r="G35" s="17">
        <f>F35*G28</f>
        <v>0</v>
      </c>
    </row>
    <row r="36" spans="1:7">
      <c r="B36" s="269" t="s">
        <v>46</v>
      </c>
      <c r="C36" s="270"/>
      <c r="D36" s="270"/>
      <c r="E36" s="270"/>
      <c r="F36" s="271"/>
      <c r="G36" s="15">
        <f>SUM(G28:G35)</f>
        <v>873.6</v>
      </c>
    </row>
    <row r="38" spans="1:7" ht="15.75" customHeight="1">
      <c r="A38" s="279" t="s">
        <v>47</v>
      </c>
      <c r="B38" s="279"/>
      <c r="C38" s="279"/>
      <c r="D38" s="279"/>
      <c r="E38" s="279"/>
      <c r="F38" s="279"/>
      <c r="G38" s="10"/>
    </row>
    <row r="40" spans="1:7" ht="15.75" customHeight="1">
      <c r="A40" s="4">
        <v>2</v>
      </c>
      <c r="B40" s="269" t="s">
        <v>48</v>
      </c>
      <c r="C40" s="270"/>
      <c r="D40" s="270"/>
      <c r="E40" s="271"/>
      <c r="F40" s="15" t="s">
        <v>33</v>
      </c>
    </row>
    <row r="41" spans="1:7" ht="15.75" customHeight="1">
      <c r="A41" s="4" t="s">
        <v>5</v>
      </c>
      <c r="B41" s="275" t="s">
        <v>49</v>
      </c>
      <c r="C41" s="276"/>
      <c r="D41" s="20">
        <v>12</v>
      </c>
      <c r="E41" s="21">
        <v>6</v>
      </c>
      <c r="F41" s="22">
        <f>IF(((E41*15-G36*6%)&lt;=0),"0,00",E41*15-G36*6%)</f>
        <v>37.58</v>
      </c>
    </row>
    <row r="42" spans="1:7">
      <c r="A42" s="4" t="s">
        <v>7</v>
      </c>
      <c r="B42" s="275" t="s">
        <v>50</v>
      </c>
      <c r="C42" s="276"/>
      <c r="D42" s="20"/>
      <c r="E42" s="21">
        <v>20</v>
      </c>
      <c r="F42" s="23">
        <f>E42*22</f>
        <v>440</v>
      </c>
      <c r="G42" s="24"/>
    </row>
    <row r="43" spans="1:7">
      <c r="A43" s="4" t="s">
        <v>10</v>
      </c>
      <c r="B43" s="275" t="s">
        <v>51</v>
      </c>
      <c r="C43" s="276"/>
      <c r="D43" s="276"/>
      <c r="E43" s="277"/>
      <c r="F43" s="23">
        <v>150</v>
      </c>
      <c r="G43" s="24"/>
    </row>
    <row r="44" spans="1:7">
      <c r="A44" s="4" t="s">
        <v>13</v>
      </c>
      <c r="B44" s="275" t="s">
        <v>52</v>
      </c>
      <c r="C44" s="276"/>
      <c r="D44" s="276"/>
      <c r="E44" s="277"/>
      <c r="F44" s="26">
        <v>0</v>
      </c>
      <c r="G44" s="24"/>
    </row>
    <row r="45" spans="1:7">
      <c r="A45" s="4" t="s">
        <v>38</v>
      </c>
      <c r="B45" s="275" t="s">
        <v>53</v>
      </c>
      <c r="C45" s="276"/>
      <c r="D45" s="276"/>
      <c r="E45" s="277"/>
      <c r="F45" s="23">
        <v>2.5</v>
      </c>
      <c r="G45" s="24"/>
    </row>
    <row r="46" spans="1:7">
      <c r="A46" s="4" t="s">
        <v>42</v>
      </c>
      <c r="B46" s="275" t="s">
        <v>54</v>
      </c>
      <c r="C46" s="276"/>
      <c r="D46" s="276"/>
      <c r="E46" s="277"/>
      <c r="F46" s="23">
        <v>4.5</v>
      </c>
      <c r="G46" s="24"/>
    </row>
    <row r="47" spans="1:7">
      <c r="A47" s="4" t="s">
        <v>44</v>
      </c>
      <c r="B47" s="280" t="s">
        <v>55</v>
      </c>
      <c r="C47" s="281"/>
      <c r="D47" s="281"/>
      <c r="E47" s="282"/>
      <c r="F47" s="25">
        <v>0</v>
      </c>
      <c r="G47" s="24"/>
    </row>
    <row r="48" spans="1:7">
      <c r="A48" s="253" t="s">
        <v>56</v>
      </c>
      <c r="B48" s="253"/>
      <c r="C48" s="253"/>
      <c r="D48" s="253"/>
      <c r="E48" s="253"/>
      <c r="F48" s="27">
        <f>SUM(F41:F47)</f>
        <v>634.58000000000004</v>
      </c>
      <c r="G48" s="24"/>
    </row>
    <row r="49" spans="1:7">
      <c r="G49" s="24"/>
    </row>
    <row r="50" spans="1:7" ht="15.75" customHeight="1">
      <c r="A50" s="279" t="s">
        <v>57</v>
      </c>
      <c r="B50" s="279"/>
      <c r="C50" s="279"/>
      <c r="D50" s="279"/>
      <c r="E50" s="279"/>
      <c r="F50" s="279"/>
      <c r="G50" s="24"/>
    </row>
    <row r="51" spans="1:7">
      <c r="G51" s="24"/>
    </row>
    <row r="52" spans="1:7">
      <c r="A52" s="4">
        <v>3</v>
      </c>
      <c r="B52" s="253" t="s">
        <v>58</v>
      </c>
      <c r="C52" s="253"/>
      <c r="D52" s="253"/>
      <c r="E52" s="253"/>
      <c r="F52" s="15" t="s">
        <v>33</v>
      </c>
      <c r="G52" s="7"/>
    </row>
    <row r="53" spans="1:7">
      <c r="A53" s="4" t="s">
        <v>5</v>
      </c>
      <c r="B53" s="252" t="s">
        <v>59</v>
      </c>
      <c r="C53" s="252"/>
      <c r="D53" s="252"/>
      <c r="E53" s="252"/>
      <c r="F53" s="22" t="e">
        <f>#REF!</f>
        <v>#REF!</v>
      </c>
      <c r="G53" s="10"/>
    </row>
    <row r="54" spans="1:7">
      <c r="A54" s="4" t="s">
        <v>7</v>
      </c>
      <c r="B54" s="275" t="s">
        <v>60</v>
      </c>
      <c r="C54" s="276"/>
      <c r="D54" s="276"/>
      <c r="E54" s="277"/>
      <c r="F54" s="17">
        <v>0</v>
      </c>
      <c r="G54" s="12"/>
    </row>
    <row r="55" spans="1:7">
      <c r="A55" s="4" t="s">
        <v>10</v>
      </c>
      <c r="B55" s="252" t="s">
        <v>61</v>
      </c>
      <c r="C55" s="252"/>
      <c r="D55" s="252"/>
      <c r="E55" s="252"/>
      <c r="F55" s="17">
        <v>0</v>
      </c>
      <c r="G55" s="12"/>
    </row>
    <row r="56" spans="1:7">
      <c r="A56" s="4" t="s">
        <v>13</v>
      </c>
      <c r="B56" s="252" t="s">
        <v>62</v>
      </c>
      <c r="C56" s="252"/>
      <c r="D56" s="252"/>
      <c r="E56" s="252"/>
      <c r="F56" s="17">
        <v>0</v>
      </c>
      <c r="G56" s="10"/>
    </row>
    <row r="57" spans="1:7">
      <c r="A57" s="253" t="s">
        <v>63</v>
      </c>
      <c r="B57" s="253"/>
      <c r="C57" s="253"/>
      <c r="D57" s="253"/>
      <c r="E57" s="253"/>
      <c r="F57" s="15" t="e">
        <f>SUM(F53:F56)</f>
        <v>#REF!</v>
      </c>
      <c r="G57" s="12"/>
    </row>
    <row r="58" spans="1:7">
      <c r="G58" s="10"/>
    </row>
    <row r="59" spans="1:7">
      <c r="A59" s="254" t="s">
        <v>64</v>
      </c>
      <c r="B59" s="254"/>
      <c r="C59" s="254"/>
      <c r="D59" s="254"/>
      <c r="E59" s="254"/>
      <c r="F59" s="254"/>
    </row>
    <row r="60" spans="1:7">
      <c r="A60" s="9"/>
      <c r="B60" s="9"/>
      <c r="C60" s="9"/>
      <c r="D60" s="9"/>
      <c r="E60" s="9"/>
      <c r="F60" s="9"/>
    </row>
    <row r="61" spans="1:7">
      <c r="A61" s="9"/>
      <c r="B61" s="254" t="s">
        <v>65</v>
      </c>
      <c r="C61" s="254"/>
      <c r="D61" s="254"/>
      <c r="E61" s="254"/>
      <c r="F61" s="254"/>
    </row>
    <row r="62" spans="1:7">
      <c r="B62" s="1" t="s">
        <v>66</v>
      </c>
    </row>
    <row r="63" spans="1:7">
      <c r="A63" s="5" t="s">
        <v>67</v>
      </c>
      <c r="B63" s="253" t="s">
        <v>68</v>
      </c>
      <c r="C63" s="253"/>
      <c r="D63" s="253"/>
      <c r="E63" s="5" t="s">
        <v>32</v>
      </c>
      <c r="F63" s="15" t="s">
        <v>33</v>
      </c>
    </row>
    <row r="64" spans="1:7">
      <c r="A64" s="4" t="s">
        <v>5</v>
      </c>
      <c r="B64" s="252" t="s">
        <v>69</v>
      </c>
      <c r="C64" s="252"/>
      <c r="D64" s="252"/>
      <c r="E64" s="28">
        <v>0.2</v>
      </c>
      <c r="F64" s="17">
        <f t="shared" ref="F64:F71" si="0">E64*$G$36</f>
        <v>174.72</v>
      </c>
      <c r="G64" s="223"/>
    </row>
    <row r="65" spans="1:9">
      <c r="A65" s="4" t="s">
        <v>7</v>
      </c>
      <c r="B65" s="252" t="s">
        <v>70</v>
      </c>
      <c r="C65" s="252"/>
      <c r="D65" s="252"/>
      <c r="E65" s="28">
        <v>1.4999999999999999E-2</v>
      </c>
      <c r="F65" s="17">
        <f t="shared" si="0"/>
        <v>13.1</v>
      </c>
      <c r="G65" s="223"/>
    </row>
    <row r="66" spans="1:9">
      <c r="A66" s="4" t="s">
        <v>10</v>
      </c>
      <c r="B66" s="252" t="s">
        <v>71</v>
      </c>
      <c r="C66" s="252"/>
      <c r="D66" s="252"/>
      <c r="E66" s="28">
        <v>0.01</v>
      </c>
      <c r="F66" s="17">
        <f t="shared" si="0"/>
        <v>8.74</v>
      </c>
      <c r="G66" s="223"/>
    </row>
    <row r="67" spans="1:9">
      <c r="A67" s="4" t="s">
        <v>13</v>
      </c>
      <c r="B67" s="252" t="s">
        <v>72</v>
      </c>
      <c r="C67" s="252"/>
      <c r="D67" s="252"/>
      <c r="E67" s="28">
        <v>2E-3</v>
      </c>
      <c r="F67" s="17">
        <f t="shared" si="0"/>
        <v>1.75</v>
      </c>
      <c r="G67" s="223"/>
    </row>
    <row r="68" spans="1:9">
      <c r="A68" s="4" t="s">
        <v>38</v>
      </c>
      <c r="B68" s="252" t="s">
        <v>73</v>
      </c>
      <c r="C68" s="252"/>
      <c r="D68" s="252"/>
      <c r="E68" s="28">
        <v>2.5000000000000001E-2</v>
      </c>
      <c r="F68" s="17">
        <f t="shared" si="0"/>
        <v>21.84</v>
      </c>
      <c r="G68" s="223"/>
    </row>
    <row r="69" spans="1:9">
      <c r="A69" s="4" t="s">
        <v>40</v>
      </c>
      <c r="B69" s="252" t="s">
        <v>74</v>
      </c>
      <c r="C69" s="252"/>
      <c r="D69" s="252"/>
      <c r="E69" s="28">
        <v>0.08</v>
      </c>
      <c r="F69" s="17">
        <f t="shared" si="0"/>
        <v>69.89</v>
      </c>
      <c r="G69" s="223"/>
    </row>
    <row r="70" spans="1:9">
      <c r="A70" s="4" t="s">
        <v>42</v>
      </c>
      <c r="B70" s="278" t="s">
        <v>75</v>
      </c>
      <c r="C70" s="278"/>
      <c r="D70" s="278"/>
      <c r="E70" s="28">
        <v>0.03</v>
      </c>
      <c r="F70" s="17">
        <f t="shared" si="0"/>
        <v>26.21</v>
      </c>
      <c r="G70" s="223"/>
    </row>
    <row r="71" spans="1:9">
      <c r="A71" s="4" t="s">
        <v>44</v>
      </c>
      <c r="B71" s="252" t="s">
        <v>76</v>
      </c>
      <c r="C71" s="252"/>
      <c r="D71" s="252"/>
      <c r="E71" s="28">
        <v>6.0000000000000001E-3</v>
      </c>
      <c r="F71" s="17">
        <f t="shared" si="0"/>
        <v>5.24</v>
      </c>
      <c r="G71" s="223"/>
    </row>
    <row r="72" spans="1:9">
      <c r="A72" s="253" t="s">
        <v>77</v>
      </c>
      <c r="B72" s="253"/>
      <c r="C72" s="253"/>
      <c r="D72" s="253"/>
      <c r="E72" s="29">
        <f>SUM(E64:E71)</f>
        <v>0.36799999999999999</v>
      </c>
      <c r="F72" s="15">
        <f>SUM(F64:F71)</f>
        <v>321.49</v>
      </c>
    </row>
    <row r="73" spans="1:9">
      <c r="A73" s="14"/>
      <c r="B73" s="14"/>
      <c r="C73" s="14"/>
      <c r="D73" s="14"/>
      <c r="E73" s="30"/>
      <c r="F73" s="31"/>
    </row>
    <row r="74" spans="1:9">
      <c r="A74" s="273" t="s">
        <v>78</v>
      </c>
      <c r="B74" s="273"/>
      <c r="C74" s="273"/>
      <c r="D74" s="273"/>
      <c r="E74" s="273"/>
      <c r="F74" s="273"/>
    </row>
    <row r="75" spans="1:9">
      <c r="B75" s="10"/>
      <c r="C75" s="10"/>
      <c r="D75" s="10"/>
      <c r="E75" s="32"/>
    </row>
    <row r="76" spans="1:9">
      <c r="A76" s="5" t="s">
        <v>79</v>
      </c>
      <c r="B76" s="253" t="s">
        <v>80</v>
      </c>
      <c r="C76" s="253"/>
      <c r="D76" s="253"/>
      <c r="E76" s="5" t="s">
        <v>32</v>
      </c>
      <c r="F76" s="15" t="s">
        <v>33</v>
      </c>
    </row>
    <row r="77" spans="1:9">
      <c r="A77" s="4" t="s">
        <v>5</v>
      </c>
      <c r="B77" s="252" t="s">
        <v>80</v>
      </c>
      <c r="C77" s="252"/>
      <c r="D77" s="252"/>
      <c r="E77" s="28">
        <v>8.3299999999999999E-2</v>
      </c>
      <c r="F77" s="17">
        <f>E77*$G$36</f>
        <v>72.77</v>
      </c>
      <c r="G77" s="33"/>
    </row>
    <row r="78" spans="1:9">
      <c r="A78" s="253" t="s">
        <v>81</v>
      </c>
      <c r="B78" s="253"/>
      <c r="C78" s="253"/>
      <c r="D78" s="253"/>
      <c r="E78" s="29">
        <f>E77</f>
        <v>8.3299999999999999E-2</v>
      </c>
      <c r="F78" s="15">
        <f>SUM(F77:F77)</f>
        <v>72.77</v>
      </c>
    </row>
    <row r="79" spans="1:9">
      <c r="A79" s="34" t="s">
        <v>7</v>
      </c>
      <c r="B79" s="259" t="s">
        <v>82</v>
      </c>
      <c r="C79" s="259"/>
      <c r="D79" s="259"/>
      <c r="E79" s="28">
        <f>E72*E77</f>
        <v>3.0700000000000002E-2</v>
      </c>
      <c r="F79" s="35">
        <f>F78*E72</f>
        <v>26.78</v>
      </c>
      <c r="G79" s="33"/>
      <c r="H79" s="33"/>
      <c r="I79" s="33"/>
    </row>
    <row r="80" spans="1:9">
      <c r="A80" s="269" t="s">
        <v>77</v>
      </c>
      <c r="B80" s="270"/>
      <c r="C80" s="270"/>
      <c r="D80" s="270"/>
      <c r="E80" s="29">
        <f>SUM(E78:E79)</f>
        <v>0.114</v>
      </c>
      <c r="F80" s="15">
        <f>SUM(F78:F79)</f>
        <v>99.55</v>
      </c>
      <c r="G80" s="33"/>
    </row>
    <row r="81" spans="1:8">
      <c r="B81" s="10"/>
      <c r="C81" s="10"/>
      <c r="D81" s="10"/>
      <c r="E81" s="32"/>
    </row>
    <row r="82" spans="1:8">
      <c r="A82" s="5" t="s">
        <v>83</v>
      </c>
      <c r="B82" s="274" t="s">
        <v>84</v>
      </c>
      <c r="C82" s="274"/>
      <c r="D82" s="274"/>
      <c r="E82" s="5" t="s">
        <v>32</v>
      </c>
      <c r="F82" s="15" t="s">
        <v>33</v>
      </c>
    </row>
    <row r="83" spans="1:8">
      <c r="A83" s="4" t="s">
        <v>5</v>
      </c>
      <c r="B83" s="275" t="s">
        <v>85</v>
      </c>
      <c r="C83" s="276"/>
      <c r="D83" s="277"/>
      <c r="E83" s="28">
        <v>2.0000000000000001E-4</v>
      </c>
      <c r="F83" s="17">
        <f>E83*$G$36</f>
        <v>0.17</v>
      </c>
    </row>
    <row r="84" spans="1:8" ht="32.25" customHeight="1">
      <c r="A84" s="34" t="s">
        <v>7</v>
      </c>
      <c r="B84" s="259" t="s">
        <v>86</v>
      </c>
      <c r="C84" s="259"/>
      <c r="D84" s="259"/>
      <c r="E84" s="36">
        <f>E83*E72</f>
        <v>1E-4</v>
      </c>
      <c r="F84" s="35">
        <f>F83*E72</f>
        <v>0.06</v>
      </c>
    </row>
    <row r="85" spans="1:8">
      <c r="A85" s="269" t="s">
        <v>77</v>
      </c>
      <c r="B85" s="270"/>
      <c r="C85" s="270"/>
      <c r="D85" s="271"/>
      <c r="E85" s="29">
        <f>SUM(E83:E84)</f>
        <v>2.9999999999999997E-4</v>
      </c>
      <c r="F85" s="15">
        <f>SUM(F83:F84)</f>
        <v>0.23</v>
      </c>
    </row>
    <row r="87" spans="1:8">
      <c r="A87" s="264" t="s">
        <v>87</v>
      </c>
      <c r="B87" s="264"/>
      <c r="C87" s="264"/>
      <c r="D87" s="264"/>
      <c r="E87" s="264"/>
      <c r="F87" s="264"/>
    </row>
    <row r="88" spans="1:8">
      <c r="G88" s="37"/>
    </row>
    <row r="89" spans="1:8">
      <c r="A89" s="5" t="s">
        <v>88</v>
      </c>
      <c r="B89" s="253" t="s">
        <v>89</v>
      </c>
      <c r="C89" s="253"/>
      <c r="D89" s="253"/>
      <c r="E89" s="5" t="s">
        <v>32</v>
      </c>
      <c r="F89" s="15" t="s">
        <v>33</v>
      </c>
    </row>
    <row r="90" spans="1:8">
      <c r="A90" s="34" t="s">
        <v>5</v>
      </c>
      <c r="B90" s="224" t="s">
        <v>90</v>
      </c>
      <c r="C90" s="224"/>
      <c r="D90" s="224"/>
      <c r="E90" s="36">
        <v>4.1999999999999997E-3</v>
      </c>
      <c r="F90" s="35">
        <f>E90*$G$36</f>
        <v>3.67</v>
      </c>
      <c r="G90" s="33"/>
      <c r="H90" s="33"/>
    </row>
    <row r="91" spans="1:8">
      <c r="A91" s="34" t="s">
        <v>7</v>
      </c>
      <c r="B91" s="259" t="s">
        <v>91</v>
      </c>
      <c r="C91" s="259"/>
      <c r="D91" s="259"/>
      <c r="E91" s="36">
        <v>2.9999999999999997E-4</v>
      </c>
      <c r="F91" s="35">
        <f>F90*E69</f>
        <v>0.28999999999999998</v>
      </c>
      <c r="G91" s="10"/>
    </row>
    <row r="92" spans="1:8" ht="12.75" customHeight="1">
      <c r="A92" s="34" t="s">
        <v>10</v>
      </c>
      <c r="B92" s="272" t="s">
        <v>92</v>
      </c>
      <c r="C92" s="272"/>
      <c r="D92" s="272"/>
      <c r="E92" s="36">
        <v>4.3499999999999997E-2</v>
      </c>
      <c r="F92" s="35">
        <f>E92*$G$36</f>
        <v>38</v>
      </c>
      <c r="G92" s="10"/>
    </row>
    <row r="93" spans="1:8">
      <c r="A93" s="34" t="s">
        <v>13</v>
      </c>
      <c r="B93" s="259" t="s">
        <v>93</v>
      </c>
      <c r="C93" s="259"/>
      <c r="D93" s="259"/>
      <c r="E93" s="36">
        <v>1.9400000000000001E-2</v>
      </c>
      <c r="F93" s="35">
        <f>E93*$G$36</f>
        <v>16.95</v>
      </c>
      <c r="G93" s="7"/>
    </row>
    <row r="94" spans="1:8">
      <c r="A94" s="34" t="s">
        <v>38</v>
      </c>
      <c r="B94" s="259" t="s">
        <v>94</v>
      </c>
      <c r="C94" s="259"/>
      <c r="D94" s="259"/>
      <c r="E94" s="36">
        <f>E93*E72</f>
        <v>7.1000000000000004E-3</v>
      </c>
      <c r="F94" s="35">
        <f>E94*$G$36</f>
        <v>6.2</v>
      </c>
      <c r="G94" s="7"/>
    </row>
    <row r="95" spans="1:8" ht="12.75" customHeight="1">
      <c r="A95" s="34" t="s">
        <v>40</v>
      </c>
      <c r="B95" s="261" t="s">
        <v>95</v>
      </c>
      <c r="C95" s="262"/>
      <c r="D95" s="263"/>
      <c r="E95" s="38">
        <v>6.4999999999999997E-3</v>
      </c>
      <c r="F95" s="35">
        <f>E95*$G$36</f>
        <v>5.68</v>
      </c>
      <c r="G95" s="7"/>
    </row>
    <row r="96" spans="1:8">
      <c r="A96" s="225" t="s">
        <v>77</v>
      </c>
      <c r="B96" s="226"/>
      <c r="C96" s="226"/>
      <c r="D96" s="227"/>
      <c r="E96" s="39">
        <f>SUM(E90:E95)</f>
        <v>8.1000000000000003E-2</v>
      </c>
      <c r="F96" s="40">
        <f>SUM(F90:F95)</f>
        <v>70.790000000000006</v>
      </c>
      <c r="G96" s="10"/>
    </row>
    <row r="98" spans="1:7">
      <c r="A98" s="264" t="s">
        <v>96</v>
      </c>
      <c r="B98" s="264"/>
      <c r="C98" s="264"/>
      <c r="D98" s="264"/>
      <c r="E98" s="264"/>
      <c r="F98" s="264"/>
    </row>
    <row r="100" spans="1:7" ht="30.75" customHeight="1">
      <c r="A100" s="41" t="s">
        <v>97</v>
      </c>
      <c r="B100" s="265" t="s">
        <v>98</v>
      </c>
      <c r="C100" s="266"/>
      <c r="D100" s="267"/>
      <c r="E100" s="41" t="s">
        <v>32</v>
      </c>
      <c r="F100" s="40" t="s">
        <v>33</v>
      </c>
    </row>
    <row r="101" spans="1:7">
      <c r="A101" s="34" t="s">
        <v>5</v>
      </c>
      <c r="B101" s="268" t="s">
        <v>99</v>
      </c>
      <c r="C101" s="268"/>
      <c r="D101" s="268"/>
      <c r="E101" s="46">
        <v>0.121</v>
      </c>
      <c r="F101" s="35">
        <f t="shared" ref="F101:F106" si="1">E101*$G$36</f>
        <v>105.71</v>
      </c>
      <c r="G101" s="43"/>
    </row>
    <row r="102" spans="1:7">
      <c r="A102" s="34" t="s">
        <v>7</v>
      </c>
      <c r="B102" s="259" t="s">
        <v>100</v>
      </c>
      <c r="C102" s="259"/>
      <c r="D102" s="259"/>
      <c r="E102" s="38">
        <v>1.66E-2</v>
      </c>
      <c r="F102" s="35">
        <f t="shared" si="1"/>
        <v>14.5</v>
      </c>
    </row>
    <row r="103" spans="1:7">
      <c r="A103" s="34" t="s">
        <v>10</v>
      </c>
      <c r="B103" s="243" t="s">
        <v>101</v>
      </c>
      <c r="C103" s="244"/>
      <c r="D103" s="245"/>
      <c r="E103" s="36">
        <v>2.0000000000000001E-4</v>
      </c>
      <c r="F103" s="35">
        <f t="shared" si="1"/>
        <v>0.17</v>
      </c>
    </row>
    <row r="104" spans="1:7">
      <c r="A104" s="34" t="s">
        <v>13</v>
      </c>
      <c r="B104" s="243" t="s">
        <v>102</v>
      </c>
      <c r="C104" s="244"/>
      <c r="D104" s="245"/>
      <c r="E104" s="38">
        <v>2.8E-3</v>
      </c>
      <c r="F104" s="35">
        <f t="shared" si="1"/>
        <v>2.4500000000000002</v>
      </c>
      <c r="G104" s="32"/>
    </row>
    <row r="105" spans="1:7">
      <c r="A105" s="34" t="s">
        <v>38</v>
      </c>
      <c r="B105" s="259" t="s">
        <v>103</v>
      </c>
      <c r="C105" s="259"/>
      <c r="D105" s="259"/>
      <c r="E105" s="38">
        <v>2.9999999999999997E-4</v>
      </c>
      <c r="F105" s="35">
        <f t="shared" si="1"/>
        <v>0.26</v>
      </c>
      <c r="G105" s="32"/>
    </row>
    <row r="106" spans="1:7">
      <c r="A106" s="34" t="s">
        <v>40</v>
      </c>
      <c r="B106" s="243" t="s">
        <v>104</v>
      </c>
      <c r="C106" s="244"/>
      <c r="D106" s="245"/>
      <c r="E106" s="36">
        <v>0</v>
      </c>
      <c r="F106" s="35">
        <f t="shared" si="1"/>
        <v>0</v>
      </c>
    </row>
    <row r="107" spans="1:7">
      <c r="A107" s="256" t="s">
        <v>81</v>
      </c>
      <c r="B107" s="257"/>
      <c r="C107" s="257"/>
      <c r="D107" s="258"/>
      <c r="E107" s="45">
        <f>SUM(E101:E106)</f>
        <v>0.1409</v>
      </c>
      <c r="F107" s="40">
        <f>SUM(F101:F106)</f>
        <v>123.09</v>
      </c>
    </row>
    <row r="108" spans="1:7">
      <c r="A108" s="34" t="s">
        <v>42</v>
      </c>
      <c r="B108" s="259" t="s">
        <v>105</v>
      </c>
      <c r="C108" s="259"/>
      <c r="D108" s="259"/>
      <c r="E108" s="46">
        <f>E107*E72</f>
        <v>5.1900000000000002E-2</v>
      </c>
      <c r="F108" s="35">
        <f>F107*E72</f>
        <v>45.3</v>
      </c>
    </row>
    <row r="109" spans="1:7">
      <c r="A109" s="225" t="s">
        <v>77</v>
      </c>
      <c r="B109" s="226"/>
      <c r="C109" s="226"/>
      <c r="D109" s="226"/>
      <c r="E109" s="39">
        <f>E107+E108</f>
        <v>0.1928</v>
      </c>
      <c r="F109" s="40">
        <f>SUM(F107:F108)</f>
        <v>168.39</v>
      </c>
    </row>
    <row r="111" spans="1:7">
      <c r="A111" s="254" t="s">
        <v>106</v>
      </c>
      <c r="B111" s="254"/>
      <c r="C111" s="254"/>
      <c r="D111" s="254"/>
      <c r="E111" s="254"/>
      <c r="F111" s="254"/>
    </row>
    <row r="112" spans="1:7">
      <c r="A112" s="47"/>
    </row>
    <row r="113" spans="1:7">
      <c r="A113" s="5">
        <v>4</v>
      </c>
      <c r="B113" s="253" t="s">
        <v>107</v>
      </c>
      <c r="C113" s="253"/>
      <c r="D113" s="253"/>
      <c r="E113" s="253"/>
      <c r="F113" s="17" t="s">
        <v>33</v>
      </c>
    </row>
    <row r="114" spans="1:7">
      <c r="A114" s="3" t="s">
        <v>67</v>
      </c>
      <c r="B114" s="252" t="s">
        <v>108</v>
      </c>
      <c r="C114" s="252"/>
      <c r="D114" s="252"/>
      <c r="E114" s="252"/>
      <c r="F114" s="17">
        <f>F72</f>
        <v>321.49</v>
      </c>
    </row>
    <row r="115" spans="1:7">
      <c r="A115" s="3" t="s">
        <v>79</v>
      </c>
      <c r="B115" s="260" t="s">
        <v>109</v>
      </c>
      <c r="C115" s="260"/>
      <c r="D115" s="260"/>
      <c r="E115" s="260"/>
      <c r="F115" s="17">
        <f>F80</f>
        <v>99.55</v>
      </c>
    </row>
    <row r="116" spans="1:7">
      <c r="A116" s="3" t="s">
        <v>83</v>
      </c>
      <c r="B116" s="252" t="s">
        <v>110</v>
      </c>
      <c r="C116" s="252"/>
      <c r="D116" s="252"/>
      <c r="E116" s="252"/>
      <c r="F116" s="17">
        <f>F85</f>
        <v>0.23</v>
      </c>
    </row>
    <row r="117" spans="1:7">
      <c r="A117" s="3" t="s">
        <v>88</v>
      </c>
      <c r="B117" s="252" t="s">
        <v>111</v>
      </c>
      <c r="C117" s="252"/>
      <c r="D117" s="252"/>
      <c r="E117" s="252"/>
      <c r="F117" s="17">
        <f>F96</f>
        <v>70.790000000000006</v>
      </c>
    </row>
    <row r="118" spans="1:7">
      <c r="A118" s="3" t="s">
        <v>97</v>
      </c>
      <c r="B118" s="252" t="s">
        <v>112</v>
      </c>
      <c r="C118" s="252"/>
      <c r="D118" s="252"/>
      <c r="E118" s="252"/>
      <c r="F118" s="17">
        <f>F109</f>
        <v>168.39</v>
      </c>
    </row>
    <row r="119" spans="1:7">
      <c r="A119" s="3" t="s">
        <v>113</v>
      </c>
      <c r="B119" s="252" t="s">
        <v>55</v>
      </c>
      <c r="C119" s="252"/>
      <c r="D119" s="252"/>
      <c r="E119" s="252"/>
      <c r="F119" s="17"/>
    </row>
    <row r="120" spans="1:7">
      <c r="A120" s="253" t="s">
        <v>77</v>
      </c>
      <c r="B120" s="253"/>
      <c r="C120" s="253"/>
      <c r="D120" s="253"/>
      <c r="E120" s="253"/>
      <c r="F120" s="15">
        <f>SUM(F114:F119)</f>
        <v>660.45</v>
      </c>
    </row>
    <row r="122" spans="1:7">
      <c r="A122" s="254" t="s">
        <v>114</v>
      </c>
      <c r="B122" s="254"/>
      <c r="C122" s="254"/>
      <c r="D122" s="254"/>
      <c r="E122" s="254"/>
      <c r="F122" s="254"/>
      <c r="G122" s="48"/>
    </row>
    <row r="124" spans="1:7">
      <c r="A124" s="5">
        <v>5</v>
      </c>
      <c r="B124" s="253" t="s">
        <v>115</v>
      </c>
      <c r="C124" s="253"/>
      <c r="D124" s="253"/>
      <c r="E124" s="5" t="s">
        <v>32</v>
      </c>
      <c r="F124" s="15" t="s">
        <v>33</v>
      </c>
    </row>
    <row r="125" spans="1:7">
      <c r="A125" s="34" t="s">
        <v>5</v>
      </c>
      <c r="B125" s="255" t="s">
        <v>116</v>
      </c>
      <c r="C125" s="255"/>
      <c r="D125" s="255"/>
      <c r="E125" s="46">
        <v>0.03</v>
      </c>
      <c r="F125" s="35" t="e">
        <f>E125*($G$36+$F$48+$F$57+$F$120)</f>
        <v>#REF!</v>
      </c>
    </row>
    <row r="126" spans="1:7">
      <c r="A126" s="34" t="s">
        <v>7</v>
      </c>
      <c r="B126" s="249" t="s">
        <v>117</v>
      </c>
      <c r="C126" s="250"/>
      <c r="D126" s="250"/>
      <c r="E126" s="49">
        <f>E127+E128+E129</f>
        <v>0.14249999999999999</v>
      </c>
      <c r="F126" s="40" t="e">
        <f>SUM(F127:F129)</f>
        <v>#REF!</v>
      </c>
    </row>
    <row r="127" spans="1:7">
      <c r="A127" s="34" t="s">
        <v>118</v>
      </c>
      <c r="B127" s="243" t="s">
        <v>119</v>
      </c>
      <c r="C127" s="244"/>
      <c r="D127" s="245"/>
      <c r="E127" s="36">
        <v>7.5999999999999998E-2</v>
      </c>
      <c r="F127" s="35" t="e">
        <f>E127*(G36+F48+F57+F120+F125+F131)/(1-E126)</f>
        <v>#REF!</v>
      </c>
    </row>
    <row r="128" spans="1:7">
      <c r="A128" s="34" t="s">
        <v>120</v>
      </c>
      <c r="B128" s="243" t="s">
        <v>121</v>
      </c>
      <c r="C128" s="244"/>
      <c r="D128" s="245"/>
      <c r="E128" s="36">
        <v>1.6500000000000001E-2</v>
      </c>
      <c r="F128" s="35" t="e">
        <f>E128*(G36+F48+F57+F120+F125+F131)/(1-E126)</f>
        <v>#REF!</v>
      </c>
    </row>
    <row r="129" spans="1:8">
      <c r="A129" s="34" t="s">
        <v>122</v>
      </c>
      <c r="B129" s="246" t="s">
        <v>123</v>
      </c>
      <c r="C129" s="247"/>
      <c r="D129" s="248"/>
      <c r="E129" s="36">
        <v>0.05</v>
      </c>
      <c r="F129" s="35" t="e">
        <f>E129*(G36+F48+F57+F120+F125+F131)/(1-E126)</f>
        <v>#REF!</v>
      </c>
    </row>
    <row r="130" spans="1:8">
      <c r="A130" s="34" t="s">
        <v>124</v>
      </c>
      <c r="B130" s="243" t="s">
        <v>125</v>
      </c>
      <c r="C130" s="244"/>
      <c r="D130" s="245"/>
      <c r="E130" s="51"/>
      <c r="F130" s="40"/>
    </row>
    <row r="131" spans="1:8">
      <c r="A131" s="34" t="s">
        <v>10</v>
      </c>
      <c r="B131" s="243" t="s">
        <v>126</v>
      </c>
      <c r="C131" s="244"/>
      <c r="D131" s="245"/>
      <c r="E131" s="46">
        <v>7.0000000000000007E-2</v>
      </c>
      <c r="F131" s="35" t="e">
        <f>E131*($G$36+$F$48+$F$57+$F$120+F125)</f>
        <v>#REF!</v>
      </c>
    </row>
    <row r="132" spans="1:8">
      <c r="A132" s="225" t="s">
        <v>77</v>
      </c>
      <c r="B132" s="226"/>
      <c r="C132" s="226"/>
      <c r="D132" s="226"/>
      <c r="E132" s="227"/>
      <c r="F132" s="40" t="e">
        <f>F125+F126+F131</f>
        <v>#REF!</v>
      </c>
      <c r="G132" s="52"/>
    </row>
    <row r="135" spans="1:8" ht="32.25" customHeight="1">
      <c r="A135" s="249" t="s">
        <v>127</v>
      </c>
      <c r="B135" s="250"/>
      <c r="C135" s="250"/>
      <c r="D135" s="250"/>
      <c r="E135" s="251"/>
      <c r="F135" s="35" t="s">
        <v>33</v>
      </c>
    </row>
    <row r="136" spans="1:8">
      <c r="A136" s="34" t="s">
        <v>5</v>
      </c>
      <c r="B136" s="224" t="s">
        <v>128</v>
      </c>
      <c r="C136" s="224"/>
      <c r="D136" s="224"/>
      <c r="E136" s="224"/>
      <c r="F136" s="35">
        <f>G36</f>
        <v>873.6</v>
      </c>
    </row>
    <row r="137" spans="1:8">
      <c r="A137" s="34" t="s">
        <v>7</v>
      </c>
      <c r="B137" s="224" t="s">
        <v>129</v>
      </c>
      <c r="C137" s="224"/>
      <c r="D137" s="224"/>
      <c r="E137" s="224"/>
      <c r="F137" s="35">
        <f>F48</f>
        <v>634.58000000000004</v>
      </c>
    </row>
    <row r="138" spans="1:8">
      <c r="A138" s="34" t="s">
        <v>10</v>
      </c>
      <c r="B138" s="224" t="s">
        <v>130</v>
      </c>
      <c r="C138" s="224"/>
      <c r="D138" s="224"/>
      <c r="E138" s="224"/>
      <c r="F138" s="35" t="e">
        <f>F57</f>
        <v>#REF!</v>
      </c>
    </row>
    <row r="139" spans="1:8">
      <c r="A139" s="34" t="s">
        <v>13</v>
      </c>
      <c r="B139" s="224" t="s">
        <v>131</v>
      </c>
      <c r="C139" s="224"/>
      <c r="D139" s="224"/>
      <c r="E139" s="224"/>
      <c r="F139" s="35">
        <f>F120</f>
        <v>660.45</v>
      </c>
      <c r="G139" s="52"/>
    </row>
    <row r="140" spans="1:8" ht="16.5" customHeight="1">
      <c r="A140" s="225" t="s">
        <v>81</v>
      </c>
      <c r="B140" s="226"/>
      <c r="C140" s="226"/>
      <c r="D140" s="226"/>
      <c r="E140" s="227"/>
      <c r="F140" s="40" t="e">
        <f>SUM(F136:F139)</f>
        <v>#REF!</v>
      </c>
      <c r="G140" s="52"/>
    </row>
    <row r="141" spans="1:8">
      <c r="A141" s="34" t="s">
        <v>38</v>
      </c>
      <c r="B141" s="224" t="s">
        <v>132</v>
      </c>
      <c r="C141" s="224"/>
      <c r="D141" s="224"/>
      <c r="E141" s="224"/>
      <c r="F141" s="35" t="e">
        <f>F132</f>
        <v>#REF!</v>
      </c>
    </row>
    <row r="142" spans="1:8">
      <c r="A142" s="228" t="s">
        <v>77</v>
      </c>
      <c r="B142" s="228"/>
      <c r="C142" s="228"/>
      <c r="D142" s="228"/>
      <c r="E142" s="228"/>
      <c r="F142" s="53" t="e">
        <f>SUM(F140:F141)</f>
        <v>#REF!</v>
      </c>
      <c r="G142" s="52" t="e">
        <f>(F140+F131+F125)/(1-E126)</f>
        <v>#REF!</v>
      </c>
      <c r="H142" s="52"/>
    </row>
    <row r="143" spans="1:8">
      <c r="D143" s="229" t="s">
        <v>133</v>
      </c>
      <c r="E143" s="229"/>
      <c r="F143" s="54" t="e">
        <f>F142/G36</f>
        <v>#REF!</v>
      </c>
    </row>
    <row r="145" spans="1:8" ht="26.25" customHeight="1">
      <c r="A145" s="230" t="s">
        <v>134</v>
      </c>
      <c r="B145" s="230"/>
      <c r="C145" s="230"/>
      <c r="D145" s="230"/>
      <c r="E145" s="230"/>
      <c r="F145" s="230"/>
    </row>
    <row r="146" spans="1:8">
      <c r="A146" s="55"/>
      <c r="B146" s="55"/>
      <c r="C146" s="55"/>
      <c r="D146" s="55"/>
      <c r="E146" s="55"/>
      <c r="F146" s="55"/>
    </row>
    <row r="147" spans="1:8">
      <c r="A147" s="56" t="s">
        <v>135</v>
      </c>
      <c r="B147" s="57"/>
      <c r="C147" s="58"/>
      <c r="D147" s="59" t="s">
        <v>136</v>
      </c>
      <c r="E147" s="57"/>
      <c r="F147" s="60"/>
      <c r="G147" s="61"/>
      <c r="H147" s="61"/>
    </row>
    <row r="148" spans="1:8">
      <c r="A148" s="231" t="s">
        <v>137</v>
      </c>
      <c r="B148" s="232"/>
      <c r="C148" s="233"/>
      <c r="D148" s="234">
        <v>8.3299999999999999E-2</v>
      </c>
      <c r="E148" s="235"/>
      <c r="F148" s="236"/>
    </row>
    <row r="149" spans="1:8">
      <c r="A149" s="237" t="s">
        <v>138</v>
      </c>
      <c r="B149" s="238"/>
      <c r="C149" s="239"/>
      <c r="D149" s="240">
        <v>0.121</v>
      </c>
      <c r="E149" s="241"/>
      <c r="F149" s="242"/>
    </row>
    <row r="150" spans="1:8" ht="33.75" customHeight="1">
      <c r="A150" s="204" t="s">
        <v>139</v>
      </c>
      <c r="B150" s="205"/>
      <c r="C150" s="206"/>
      <c r="D150" s="207">
        <v>0.05</v>
      </c>
      <c r="E150" s="208"/>
      <c r="F150" s="209"/>
    </row>
    <row r="151" spans="1:8">
      <c r="A151" s="210" t="s">
        <v>81</v>
      </c>
      <c r="B151" s="211"/>
      <c r="C151" s="212"/>
      <c r="D151" s="213">
        <v>0.25430000000000003</v>
      </c>
      <c r="E151" s="214"/>
      <c r="F151" s="215"/>
    </row>
    <row r="152" spans="1:8" ht="33.75" customHeight="1">
      <c r="A152" s="216" t="s">
        <v>140</v>
      </c>
      <c r="B152" s="217"/>
      <c r="C152" s="218"/>
      <c r="D152" s="62">
        <v>7.39</v>
      </c>
      <c r="E152" s="63">
        <v>7.6</v>
      </c>
      <c r="F152" s="64">
        <v>7.8200000000000006E-2</v>
      </c>
    </row>
    <row r="153" spans="1:8">
      <c r="A153" s="219" t="s">
        <v>141</v>
      </c>
      <c r="B153" s="220"/>
      <c r="C153" s="221"/>
      <c r="D153" s="65">
        <v>32.82</v>
      </c>
      <c r="E153" s="65">
        <v>33.03</v>
      </c>
      <c r="F153" s="66">
        <v>0.33250000000000002</v>
      </c>
    </row>
    <row r="154" spans="1:8" ht="36" customHeight="1">
      <c r="A154" s="222" t="s">
        <v>142</v>
      </c>
      <c r="B154" s="222"/>
      <c r="C154" s="222"/>
      <c r="D154" s="222"/>
      <c r="E154" s="222"/>
      <c r="F154" s="222"/>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93" t="s">
        <v>247</v>
      </c>
      <c r="B5" s="393"/>
      <c r="C5" s="393"/>
      <c r="D5" s="393"/>
      <c r="E5" s="393"/>
      <c r="F5" s="76">
        <f>SUM(F2:F4)</f>
        <v>404.22</v>
      </c>
    </row>
    <row r="6" spans="1:6">
      <c r="A6" s="393" t="s">
        <v>248</v>
      </c>
      <c r="B6" s="393"/>
      <c r="C6" s="393"/>
      <c r="D6" s="393"/>
      <c r="E6" s="393"/>
      <c r="F6" s="76">
        <f>TRUNC(F5/12,2)</f>
        <v>33.68</v>
      </c>
    </row>
  </sheetData>
  <sheetProtection algorithmName="SHA-512" hashValue="2HOkqw82uzyNx9T9pLU4DUlXvBo7+iIqDU6yIKx/0aIeETKaBLA4AOn9kuCV+EmYowB1gz1DUx/8ouWvzWwJ0Q==" saltValue="tFnPMHw22V8JU3gOccUyI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3"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4" t="s">
        <v>156</v>
      </c>
      <c r="D8" s="385"/>
      <c r="E8" s="385"/>
      <c r="F8" s="386"/>
    </row>
    <row r="9" spans="2:8" ht="18" customHeight="1">
      <c r="B9" s="80"/>
      <c r="C9" s="87"/>
      <c r="D9" s="88"/>
      <c r="E9" s="88"/>
      <c r="F9" s="89"/>
    </row>
    <row r="10" spans="2:8" s="77" customFormat="1">
      <c r="B10" s="90"/>
      <c r="C10" s="91" t="s">
        <v>5</v>
      </c>
      <c r="D10" s="92" t="s">
        <v>157</v>
      </c>
      <c r="E10" s="387"/>
      <c r="F10" s="388"/>
      <c r="H10" s="79"/>
    </row>
    <row r="11" spans="2:8" s="77" customFormat="1" ht="37.5" customHeight="1">
      <c r="B11" s="90"/>
      <c r="C11" s="91" t="s">
        <v>7</v>
      </c>
      <c r="D11" s="92" t="s">
        <v>158</v>
      </c>
      <c r="E11" s="389" t="s">
        <v>159</v>
      </c>
      <c r="F11" s="390"/>
      <c r="H11" s="79"/>
    </row>
    <row r="12" spans="2:8" s="77" customFormat="1">
      <c r="B12" s="90"/>
      <c r="C12" s="91" t="s">
        <v>10</v>
      </c>
      <c r="D12" s="92" t="s">
        <v>160</v>
      </c>
      <c r="E12" s="391" t="s">
        <v>320</v>
      </c>
      <c r="F12" s="392"/>
      <c r="H12" s="79"/>
    </row>
    <row r="13" spans="2:8" s="77" customFormat="1">
      <c r="B13" s="90"/>
      <c r="C13" s="91" t="s">
        <v>13</v>
      </c>
      <c r="D13" s="92" t="s">
        <v>161</v>
      </c>
      <c r="E13" s="376" t="s">
        <v>162</v>
      </c>
      <c r="F13" s="377"/>
      <c r="H13" s="79"/>
    </row>
    <row r="14" spans="2:8" s="77" customFormat="1">
      <c r="B14" s="90"/>
      <c r="C14" s="373" t="s">
        <v>163</v>
      </c>
      <c r="D14" s="374"/>
      <c r="E14" s="374"/>
      <c r="F14" s="375"/>
      <c r="H14" s="79"/>
    </row>
    <row r="15" spans="2:8" s="77" customFormat="1">
      <c r="B15" s="90"/>
      <c r="C15" s="91"/>
      <c r="D15" s="92" t="s">
        <v>164</v>
      </c>
      <c r="E15" s="376" t="s">
        <v>20</v>
      </c>
      <c r="F15" s="377"/>
      <c r="H15" s="79"/>
    </row>
    <row r="16" spans="2:8" s="77" customFormat="1">
      <c r="B16" s="90"/>
      <c r="C16" s="93"/>
      <c r="D16" s="378" t="s">
        <v>165</v>
      </c>
      <c r="E16" s="379"/>
      <c r="F16" s="380"/>
      <c r="H16" s="79"/>
    </row>
    <row r="17" spans="2:8" s="77" customFormat="1">
      <c r="B17" s="90"/>
      <c r="C17" s="381" t="s">
        <v>22</v>
      </c>
      <c r="D17" s="382"/>
      <c r="E17" s="382"/>
      <c r="F17" s="383"/>
      <c r="H17" s="79"/>
    </row>
    <row r="18" spans="2:8" s="77" customFormat="1">
      <c r="B18" s="90"/>
      <c r="C18" s="94">
        <v>1</v>
      </c>
      <c r="D18" s="95" t="s">
        <v>166</v>
      </c>
      <c r="E18" s="366" t="s">
        <v>167</v>
      </c>
      <c r="F18" s="367"/>
      <c r="H18" s="79"/>
    </row>
    <row r="19" spans="2:8" s="77" customFormat="1">
      <c r="B19" s="90"/>
      <c r="C19" s="94">
        <v>2</v>
      </c>
      <c r="D19" s="96" t="s">
        <v>168</v>
      </c>
      <c r="E19" s="362" t="s">
        <v>268</v>
      </c>
      <c r="F19" s="363"/>
      <c r="H19" s="79"/>
    </row>
    <row r="20" spans="2:8" s="77" customFormat="1">
      <c r="B20" s="90"/>
      <c r="C20" s="94">
        <v>3</v>
      </c>
      <c r="D20" s="95" t="s">
        <v>170</v>
      </c>
      <c r="E20" s="394">
        <v>1626.32</v>
      </c>
      <c r="F20" s="365"/>
      <c r="H20" s="79"/>
    </row>
    <row r="21" spans="2:8" s="77" customFormat="1">
      <c r="B21" s="90"/>
      <c r="C21" s="94">
        <v>4</v>
      </c>
      <c r="D21" s="95" t="s">
        <v>171</v>
      </c>
      <c r="E21" s="366" t="s">
        <v>269</v>
      </c>
      <c r="F21" s="367"/>
      <c r="H21" s="79"/>
    </row>
    <row r="22" spans="2:8">
      <c r="B22" s="80"/>
      <c r="C22" s="97">
        <v>5</v>
      </c>
      <c r="D22" s="98" t="s">
        <v>28</v>
      </c>
      <c r="E22" s="368">
        <v>44197</v>
      </c>
      <c r="F22" s="369"/>
    </row>
    <row r="23" spans="2:8">
      <c r="B23" s="80"/>
      <c r="C23" s="370" t="s">
        <v>173</v>
      </c>
      <c r="D23" s="371"/>
      <c r="E23" s="371"/>
      <c r="F23" s="372"/>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56" t="s">
        <v>175</v>
      </c>
      <c r="D27" s="357"/>
      <c r="E27" s="357"/>
      <c r="F27" s="358"/>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f>'Planilha Almoxarife'!$E$36</f>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59" t="s">
        <v>77</v>
      </c>
      <c r="D42" s="352"/>
      <c r="E42" s="127">
        <f>SUM(E34:E41)</f>
        <v>0.36799999999999999</v>
      </c>
      <c r="F42" s="128">
        <f>TRUNC(SUM(F34:F41),2)</f>
        <v>720.71</v>
      </c>
    </row>
    <row r="43" spans="2:6" ht="11.1" customHeight="1">
      <c r="B43" s="80"/>
      <c r="C43" s="94"/>
      <c r="D43" s="103"/>
      <c r="E43" s="129"/>
      <c r="F43" s="119"/>
    </row>
    <row r="44" spans="2:6">
      <c r="B44" s="80"/>
      <c r="C44" s="120" t="s">
        <v>189</v>
      </c>
      <c r="D44" s="330" t="s">
        <v>48</v>
      </c>
      <c r="E44" s="316"/>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1">
        <v>13</v>
      </c>
      <c r="F46" s="134">
        <f>TRUNC(((E46)*21)*90%,2)</f>
        <v>245.7</v>
      </c>
    </row>
    <row r="47" spans="2:6" ht="17.25" customHeight="1">
      <c r="B47" s="80"/>
      <c r="C47" s="94" t="s">
        <v>10</v>
      </c>
      <c r="D47" s="360" t="s">
        <v>193</v>
      </c>
      <c r="E47" s="361"/>
      <c r="F47" s="135">
        <v>3.5</v>
      </c>
    </row>
    <row r="48" spans="2:6" ht="17.25" customHeight="1">
      <c r="B48" s="80"/>
      <c r="C48" s="94" t="s">
        <v>13</v>
      </c>
      <c r="D48" s="360" t="s">
        <v>194</v>
      </c>
      <c r="E48" s="361"/>
      <c r="F48" s="135">
        <v>15</v>
      </c>
    </row>
    <row r="49" spans="2:8">
      <c r="B49" s="80"/>
      <c r="C49" s="136"/>
      <c r="D49" s="351" t="s">
        <v>77</v>
      </c>
      <c r="E49" s="352"/>
      <c r="F49" s="117">
        <f>TRUNC(SUM(F45:F48),2)</f>
        <v>264.2</v>
      </c>
    </row>
    <row r="50" spans="2:8">
      <c r="B50" s="80"/>
      <c r="C50" s="348"/>
      <c r="D50" s="349"/>
      <c r="E50" s="346"/>
      <c r="F50" s="350"/>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264.2</v>
      </c>
    </row>
    <row r="55" spans="2:8">
      <c r="B55" s="80"/>
      <c r="C55" s="136"/>
      <c r="D55" s="126" t="s">
        <v>77</v>
      </c>
      <c r="E55" s="140"/>
      <c r="F55" s="117">
        <f>SUM(F52:F54)</f>
        <v>1317.16</v>
      </c>
    </row>
    <row r="56" spans="2:8">
      <c r="B56" s="80"/>
      <c r="C56" s="353"/>
      <c r="D56" s="354"/>
      <c r="E56" s="354"/>
      <c r="F56" s="355"/>
    </row>
    <row r="57" spans="2:8">
      <c r="B57" s="80"/>
      <c r="C57" s="340" t="s">
        <v>197</v>
      </c>
      <c r="D57" s="341"/>
      <c r="E57" s="341"/>
      <c r="F57" s="342"/>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54.45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5" t="s">
        <v>77</v>
      </c>
      <c r="D65" s="326"/>
      <c r="E65" s="148">
        <f>SUM(E59:E64)</f>
        <v>6.2700000000000006E-2</v>
      </c>
      <c r="F65" s="128">
        <f>TRUNC(SUM(F59:F64),2)</f>
        <v>129.49</v>
      </c>
    </row>
    <row r="66" spans="2:8">
      <c r="B66" s="80"/>
      <c r="C66" s="345"/>
      <c r="D66" s="346"/>
      <c r="E66" s="346"/>
      <c r="F66" s="347"/>
    </row>
    <row r="67" spans="2:8">
      <c r="B67" s="80"/>
      <c r="C67" s="340" t="s">
        <v>205</v>
      </c>
      <c r="D67" s="341"/>
      <c r="E67" s="341"/>
      <c r="F67" s="342"/>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8" t="s">
        <v>208</v>
      </c>
    </row>
    <row r="71" spans="2:8">
      <c r="B71" s="80"/>
      <c r="C71" s="94" t="s">
        <v>10</v>
      </c>
      <c r="D71" s="96" t="s">
        <v>209</v>
      </c>
      <c r="E71" s="145">
        <v>0</v>
      </c>
      <c r="F71" s="152">
        <f t="shared" si="1"/>
        <v>0</v>
      </c>
      <c r="H71" s="318"/>
    </row>
    <row r="72" spans="2:8">
      <c r="B72" s="80"/>
      <c r="C72" s="94" t="s">
        <v>13</v>
      </c>
      <c r="D72" s="96" t="s">
        <v>210</v>
      </c>
      <c r="E72" s="145">
        <v>0</v>
      </c>
      <c r="F72" s="152">
        <f t="shared" si="1"/>
        <v>0</v>
      </c>
      <c r="H72" s="318"/>
    </row>
    <row r="73" spans="2:8">
      <c r="B73" s="80"/>
      <c r="C73" s="94" t="s">
        <v>38</v>
      </c>
      <c r="D73" s="96" t="s">
        <v>84</v>
      </c>
      <c r="E73" s="145">
        <v>0</v>
      </c>
      <c r="F73" s="152">
        <f t="shared" si="1"/>
        <v>0</v>
      </c>
      <c r="H73" s="318"/>
    </row>
    <row r="74" spans="2:8">
      <c r="B74" s="80"/>
      <c r="C74" s="94" t="s">
        <v>40</v>
      </c>
      <c r="D74" s="96" t="s">
        <v>55</v>
      </c>
      <c r="E74" s="145">
        <v>0</v>
      </c>
      <c r="F74" s="152">
        <f t="shared" si="1"/>
        <v>0</v>
      </c>
      <c r="H74" s="318"/>
    </row>
    <row r="75" spans="2:8" ht="16.5" customHeight="1">
      <c r="B75" s="80"/>
      <c r="C75" s="325" t="s">
        <v>77</v>
      </c>
      <c r="D75" s="331"/>
      <c r="E75" s="153">
        <f>SUM(E69:E74)</f>
        <v>0</v>
      </c>
      <c r="F75" s="128">
        <f>TRUNC(SUM(F69:F74),2)</f>
        <v>0</v>
      </c>
    </row>
    <row r="76" spans="2:8">
      <c r="B76" s="80"/>
      <c r="C76" s="348"/>
      <c r="D76" s="349"/>
      <c r="E76" s="349"/>
      <c r="F76" s="350"/>
    </row>
    <row r="77" spans="2:8">
      <c r="B77" s="80"/>
      <c r="C77" s="348"/>
      <c r="D77" s="349"/>
      <c r="E77" s="349"/>
      <c r="F77" s="350"/>
    </row>
    <row r="78" spans="2:8" ht="40.5" customHeight="1">
      <c r="B78" s="80"/>
      <c r="C78" s="120">
        <v>4</v>
      </c>
      <c r="D78" s="330" t="s">
        <v>211</v>
      </c>
      <c r="E78" s="316"/>
      <c r="F78" s="123" t="s">
        <v>33</v>
      </c>
    </row>
    <row r="79" spans="2:8">
      <c r="B79" s="80"/>
      <c r="C79" s="94" t="s">
        <v>67</v>
      </c>
      <c r="D79" s="96" t="s">
        <v>212</v>
      </c>
      <c r="E79" s="154"/>
      <c r="F79" s="119">
        <f>F75</f>
        <v>0</v>
      </c>
    </row>
    <row r="80" spans="2:8">
      <c r="B80" s="80"/>
      <c r="C80" s="155"/>
      <c r="D80" s="338" t="s">
        <v>77</v>
      </c>
      <c r="E80" s="339"/>
      <c r="F80" s="117">
        <f>TRUNC(SUM(F79:F79),2)</f>
        <v>0</v>
      </c>
    </row>
    <row r="81" spans="2:6">
      <c r="B81" s="80"/>
      <c r="C81" s="340" t="s">
        <v>213</v>
      </c>
      <c r="D81" s="341"/>
      <c r="E81" s="341"/>
      <c r="F81" s="342"/>
    </row>
    <row r="82" spans="2:6">
      <c r="B82" s="80"/>
      <c r="C82" s="99">
        <v>5</v>
      </c>
      <c r="D82" s="343" t="s">
        <v>58</v>
      </c>
      <c r="E82" s="344"/>
      <c r="F82" s="102" t="s">
        <v>33</v>
      </c>
    </row>
    <row r="83" spans="2:6">
      <c r="B83" s="80"/>
      <c r="C83" s="94" t="s">
        <v>5</v>
      </c>
      <c r="D83" s="320" t="s">
        <v>214</v>
      </c>
      <c r="E83" s="321"/>
      <c r="F83" s="156">
        <f>'Uniformes - Motorista'!F6</f>
        <v>33.68</v>
      </c>
    </row>
    <row r="84" spans="2:6">
      <c r="B84" s="80"/>
      <c r="C84" s="94" t="s">
        <v>7</v>
      </c>
      <c r="D84" s="320" t="s">
        <v>215</v>
      </c>
      <c r="E84" s="321"/>
      <c r="F84" s="179">
        <f>'Equipamentos - Motorista'!F4</f>
        <v>1.45</v>
      </c>
    </row>
    <row r="85" spans="2:6">
      <c r="B85" s="80"/>
      <c r="C85" s="94" t="s">
        <v>10</v>
      </c>
      <c r="D85" s="320"/>
      <c r="E85" s="321"/>
      <c r="F85" s="119">
        <v>0</v>
      </c>
    </row>
    <row r="86" spans="2:6" ht="16.5" customHeight="1">
      <c r="B86" s="80"/>
      <c r="C86" s="325" t="s">
        <v>77</v>
      </c>
      <c r="D86" s="331"/>
      <c r="E86" s="326"/>
      <c r="F86" s="128">
        <f>TRUNC(SUM(F83:F85),2)</f>
        <v>35.130000000000003</v>
      </c>
    </row>
    <row r="87" spans="2:6">
      <c r="B87" s="80"/>
      <c r="C87" s="332"/>
      <c r="D87" s="333"/>
      <c r="E87" s="333"/>
      <c r="F87" s="334"/>
    </row>
    <row r="88" spans="2:6">
      <c r="B88" s="80"/>
      <c r="C88" s="335" t="s">
        <v>216</v>
      </c>
      <c r="D88" s="336"/>
      <c r="E88" s="336"/>
      <c r="F88" s="337"/>
    </row>
    <row r="89" spans="2:6">
      <c r="B89" s="80"/>
      <c r="C89" s="99">
        <v>6</v>
      </c>
      <c r="D89" s="157" t="s">
        <v>115</v>
      </c>
      <c r="E89" s="101" t="s">
        <v>32</v>
      </c>
      <c r="F89" s="102" t="s">
        <v>33</v>
      </c>
    </row>
    <row r="90" spans="2:6">
      <c r="B90" s="80"/>
      <c r="C90" s="94" t="s">
        <v>5</v>
      </c>
      <c r="D90" s="103" t="s">
        <v>217</v>
      </c>
      <c r="E90" s="158">
        <f>'Planilha Almoxarife'!E90</f>
        <v>5.0000000000000001E-3</v>
      </c>
      <c r="F90" s="159">
        <f>TRUNC((E90*F109),2)</f>
        <v>15.54</v>
      </c>
    </row>
    <row r="91" spans="2:6">
      <c r="B91" s="80"/>
      <c r="C91" s="94" t="s">
        <v>7</v>
      </c>
      <c r="D91" s="103" t="s">
        <v>126</v>
      </c>
      <c r="E91" s="158">
        <f>'Planilha Almoxarife'!E91</f>
        <v>5.0000000000000001E-3</v>
      </c>
      <c r="F91" s="159">
        <f>TRUNC((F109*E91),2)</f>
        <v>15.54</v>
      </c>
    </row>
    <row r="92" spans="2:6">
      <c r="B92" s="80"/>
      <c r="C92" s="94" t="s">
        <v>10</v>
      </c>
      <c r="D92" s="103" t="s">
        <v>117</v>
      </c>
      <c r="E92" s="160"/>
      <c r="F92" s="159"/>
    </row>
    <row r="93" spans="2:6">
      <c r="B93" s="80"/>
      <c r="C93" s="161"/>
      <c r="D93" s="121" t="s">
        <v>218</v>
      </c>
      <c r="E93" s="160"/>
      <c r="F93" s="162"/>
    </row>
    <row r="94" spans="2:6">
      <c r="B94" s="80"/>
      <c r="C94" s="161"/>
      <c r="D94" s="103" t="s">
        <v>219</v>
      </c>
      <c r="E94" s="158">
        <f>'Planilha Almoxarife'!E94</f>
        <v>4.0000000000000001E-3</v>
      </c>
      <c r="F94" s="159">
        <f>TRUNC(((F90+F91+F109)/E101*E94),2)</f>
        <v>13.53</v>
      </c>
    </row>
    <row r="95" spans="2:6">
      <c r="B95" s="80"/>
      <c r="C95" s="161"/>
      <c r="D95" s="103" t="s">
        <v>220</v>
      </c>
      <c r="E95" s="158">
        <f>'Planilha Almoxarife'!E95</f>
        <v>1.8499999999999999E-2</v>
      </c>
      <c r="F95" s="159">
        <f>TRUNC(((F90+F91+F109)/E101*E95),2)</f>
        <v>62.61</v>
      </c>
    </row>
    <row r="96" spans="2:6">
      <c r="B96" s="80"/>
      <c r="C96" s="161"/>
      <c r="D96" s="121" t="s">
        <v>221</v>
      </c>
      <c r="E96" s="160"/>
      <c r="F96" s="159"/>
    </row>
    <row r="97" spans="2:6">
      <c r="B97" s="80"/>
      <c r="C97" s="161"/>
      <c r="D97" s="103" t="s">
        <v>222</v>
      </c>
      <c r="E97" s="158">
        <v>0.05</v>
      </c>
      <c r="F97" s="159">
        <f>TRUNC((F90+F91+F109)/E101*E97,2)</f>
        <v>169.22</v>
      </c>
    </row>
    <row r="98" spans="2:6">
      <c r="B98" s="80"/>
      <c r="C98" s="161"/>
      <c r="D98" s="121" t="s">
        <v>223</v>
      </c>
      <c r="E98" s="160"/>
      <c r="F98" s="162"/>
    </row>
    <row r="99" spans="2:6">
      <c r="B99" s="80"/>
      <c r="C99" s="161"/>
      <c r="D99" s="163"/>
      <c r="E99" s="158"/>
      <c r="F99" s="159">
        <f>TRUNC((F90+F91+F109)/E101*E99,2)</f>
        <v>0</v>
      </c>
    </row>
    <row r="100" spans="2:6">
      <c r="B100" s="80"/>
      <c r="C100" s="325" t="s">
        <v>77</v>
      </c>
      <c r="D100" s="326"/>
      <c r="E100" s="164">
        <f>SUM(E90:E98)</f>
        <v>8.2500000000000004E-2</v>
      </c>
      <c r="F100" s="165">
        <f>SUM(F90:F99)</f>
        <v>276.44</v>
      </c>
    </row>
    <row r="101" spans="2:6">
      <c r="B101" s="80"/>
      <c r="C101" s="166">
        <f>SUM(E94:E99)</f>
        <v>7.2499999999999995E-2</v>
      </c>
      <c r="D101" s="167" t="s">
        <v>224</v>
      </c>
      <c r="E101" s="168">
        <f>1-C101/1</f>
        <v>0.92749999999999999</v>
      </c>
      <c r="F101" s="169"/>
    </row>
    <row r="102" spans="2:6">
      <c r="B102" s="80"/>
      <c r="C102" s="327" t="s">
        <v>225</v>
      </c>
      <c r="D102" s="328"/>
      <c r="E102" s="328"/>
      <c r="F102" s="329"/>
    </row>
    <row r="103" spans="2:6" ht="30" customHeight="1">
      <c r="B103" s="80"/>
      <c r="C103" s="170"/>
      <c r="D103" s="330" t="s">
        <v>226</v>
      </c>
      <c r="E103" s="316"/>
      <c r="F103" s="123" t="s">
        <v>33</v>
      </c>
    </row>
    <row r="104" spans="2:6">
      <c r="B104" s="80"/>
      <c r="C104" s="94" t="s">
        <v>5</v>
      </c>
      <c r="D104" s="319" t="s">
        <v>227</v>
      </c>
      <c r="E104" s="319"/>
      <c r="F104" s="119">
        <f>F26</f>
        <v>1626.32</v>
      </c>
    </row>
    <row r="105" spans="2:6">
      <c r="B105" s="80"/>
      <c r="C105" s="94" t="s">
        <v>7</v>
      </c>
      <c r="D105" s="319" t="s">
        <v>228</v>
      </c>
      <c r="E105" s="319"/>
      <c r="F105" s="119">
        <f>F55</f>
        <v>1317.16</v>
      </c>
    </row>
    <row r="106" spans="2:6">
      <c r="B106" s="80"/>
      <c r="C106" s="94" t="s">
        <v>10</v>
      </c>
      <c r="D106" s="319" t="s">
        <v>229</v>
      </c>
      <c r="E106" s="319"/>
      <c r="F106" s="119">
        <f>F65</f>
        <v>129.49</v>
      </c>
    </row>
    <row r="107" spans="2:6">
      <c r="B107" s="80"/>
      <c r="C107" s="94" t="s">
        <v>13</v>
      </c>
      <c r="D107" s="320" t="s">
        <v>230</v>
      </c>
      <c r="E107" s="321"/>
      <c r="F107" s="119">
        <f>F80</f>
        <v>0</v>
      </c>
    </row>
    <row r="108" spans="2:6">
      <c r="B108" s="80"/>
      <c r="C108" s="94" t="s">
        <v>38</v>
      </c>
      <c r="D108" s="319" t="s">
        <v>231</v>
      </c>
      <c r="E108" s="319"/>
      <c r="F108" s="119">
        <f>F86</f>
        <v>35.130000000000003</v>
      </c>
    </row>
    <row r="109" spans="2:6">
      <c r="B109" s="80"/>
      <c r="C109" s="322" t="s">
        <v>232</v>
      </c>
      <c r="D109" s="323"/>
      <c r="E109" s="324"/>
      <c r="F109" s="171">
        <f>TRUNC(SUM(F104:F108),2)</f>
        <v>3108.1</v>
      </c>
    </row>
    <row r="110" spans="2:6">
      <c r="B110" s="80"/>
      <c r="C110" s="94" t="s">
        <v>40</v>
      </c>
      <c r="D110" s="320" t="s">
        <v>233</v>
      </c>
      <c r="E110" s="321"/>
      <c r="F110" s="172">
        <f>F100</f>
        <v>276.44</v>
      </c>
    </row>
    <row r="111" spans="2:6">
      <c r="B111" s="80"/>
      <c r="C111" s="314" t="s">
        <v>234</v>
      </c>
      <c r="D111" s="315"/>
      <c r="E111" s="316"/>
      <c r="F111" s="173">
        <f>SUM(F109:F110)</f>
        <v>3384.54</v>
      </c>
    </row>
    <row r="112" spans="2:6">
      <c r="B112" s="80"/>
      <c r="C112" s="174"/>
      <c r="D112" s="175"/>
      <c r="E112" s="175"/>
      <c r="F112" s="176"/>
    </row>
    <row r="113" spans="3:6">
      <c r="C113" s="317"/>
      <c r="D113" s="317"/>
      <c r="E113" s="317"/>
      <c r="F113" s="317"/>
    </row>
    <row r="128" spans="3:6">
      <c r="C128" s="79" t="s">
        <v>235</v>
      </c>
    </row>
    <row r="129" spans="3:3">
      <c r="C129" s="79" t="s">
        <v>191</v>
      </c>
    </row>
  </sheetData>
  <sheetProtection algorithmName="SHA-512" hashValue="RPN8a0D4/1w300NQVrEUsCkLG9Qi4LKrXvvH6396b/1s/wZXGB9iF5ryCHLjgKWa55HT964prj0P19Bn9pYeqw==" saltValue="4BpICt4nc+ab0eXpHhwyDw=="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93" t="s">
        <v>247</v>
      </c>
      <c r="B5" s="393"/>
      <c r="C5" s="393"/>
      <c r="D5" s="393"/>
      <c r="E5" s="393"/>
      <c r="F5" s="76">
        <f>SUM(F2:F4)</f>
        <v>404.22</v>
      </c>
    </row>
    <row r="6" spans="1:6">
      <c r="A6" s="393" t="s">
        <v>248</v>
      </c>
      <c r="B6" s="393"/>
      <c r="C6" s="393"/>
      <c r="D6" s="393"/>
      <c r="E6" s="393"/>
      <c r="F6" s="76">
        <f>TRUNC(F5/12,2)</f>
        <v>33.68</v>
      </c>
    </row>
  </sheetData>
  <sheetProtection algorithmName="SHA-512" hashValue="9fNZf91jkuo0e0uZN1N2ugGsimGxlUzKxdf3maJlM4rWKzl8lzHxGjnFr9FXduh2KnFyF2agUqUY2hZI311Lhg==" saltValue="as0/FYjQ331IJ8TEudp3T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263</v>
      </c>
      <c r="C2" s="74">
        <v>2</v>
      </c>
      <c r="D2" s="74" t="s">
        <v>243</v>
      </c>
      <c r="E2" s="75">
        <v>8.6999999999999993</v>
      </c>
      <c r="F2" s="76">
        <f>E2*C2</f>
        <v>17.399999999999999</v>
      </c>
    </row>
    <row r="3" spans="1:6">
      <c r="A3" s="393" t="s">
        <v>247</v>
      </c>
      <c r="B3" s="393"/>
      <c r="C3" s="393"/>
      <c r="D3" s="393"/>
      <c r="E3" s="393"/>
      <c r="F3" s="76">
        <f>SUM(F2:F2)</f>
        <v>17.399999999999999</v>
      </c>
    </row>
    <row r="4" spans="1:6">
      <c r="A4" s="393" t="s">
        <v>248</v>
      </c>
      <c r="B4" s="393"/>
      <c r="C4" s="393"/>
      <c r="D4" s="393"/>
      <c r="E4" s="393"/>
      <c r="F4" s="76">
        <f>TRUNC(F3/12,2)</f>
        <v>1.45</v>
      </c>
    </row>
  </sheetData>
  <sheetProtection algorithmName="SHA-512" hashValue="7lwRsjDqZo5PhpQToblLixmUwEu0q26WNseDV9ssMr2xPl0zaDM8By1KG161UuubC9Z+oGZgOWMKa9/9Wg5cPw==" saltValue="8V4vMisETdcUwjzKG3qea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84" zoomScale="120" zoomScaleNormal="100" zoomScaleSheetLayoutView="120" workbookViewId="0">
      <selection activeCell="F112" sqref="F112"/>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4" t="s">
        <v>156</v>
      </c>
      <c r="D8" s="385"/>
      <c r="E8" s="385"/>
      <c r="F8" s="386"/>
    </row>
    <row r="9" spans="2:8" ht="18" customHeight="1">
      <c r="B9" s="80"/>
      <c r="C9" s="87"/>
      <c r="D9" s="88"/>
      <c r="E9" s="88"/>
      <c r="F9" s="89"/>
    </row>
    <row r="10" spans="2:8" s="77" customFormat="1">
      <c r="B10" s="90"/>
      <c r="C10" s="91" t="s">
        <v>5</v>
      </c>
      <c r="D10" s="92" t="s">
        <v>157</v>
      </c>
      <c r="E10" s="387"/>
      <c r="F10" s="388"/>
      <c r="H10" s="79"/>
    </row>
    <row r="11" spans="2:8" s="77" customFormat="1" ht="37.5" customHeight="1">
      <c r="B11" s="90"/>
      <c r="C11" s="91" t="s">
        <v>7</v>
      </c>
      <c r="D11" s="92" t="s">
        <v>158</v>
      </c>
      <c r="E11" s="389" t="s">
        <v>159</v>
      </c>
      <c r="F11" s="390"/>
      <c r="H11" s="79"/>
    </row>
    <row r="12" spans="2:8" s="77" customFormat="1">
      <c r="B12" s="90"/>
      <c r="C12" s="91" t="s">
        <v>10</v>
      </c>
      <c r="D12" s="92" t="s">
        <v>160</v>
      </c>
      <c r="E12" s="391" t="s">
        <v>320</v>
      </c>
      <c r="F12" s="392"/>
      <c r="H12" s="79"/>
    </row>
    <row r="13" spans="2:8" s="77" customFormat="1">
      <c r="B13" s="90"/>
      <c r="C13" s="91" t="s">
        <v>13</v>
      </c>
      <c r="D13" s="92" t="s">
        <v>161</v>
      </c>
      <c r="E13" s="376" t="s">
        <v>162</v>
      </c>
      <c r="F13" s="377"/>
      <c r="H13" s="79"/>
    </row>
    <row r="14" spans="2:8" s="77" customFormat="1">
      <c r="B14" s="90"/>
      <c r="C14" s="373" t="s">
        <v>163</v>
      </c>
      <c r="D14" s="374"/>
      <c r="E14" s="374"/>
      <c r="F14" s="375"/>
      <c r="H14" s="79"/>
    </row>
    <row r="15" spans="2:8" s="77" customFormat="1">
      <c r="B15" s="90"/>
      <c r="C15" s="91"/>
      <c r="D15" s="92" t="s">
        <v>164</v>
      </c>
      <c r="E15" s="376" t="s">
        <v>20</v>
      </c>
      <c r="F15" s="377"/>
      <c r="H15" s="79"/>
    </row>
    <row r="16" spans="2:8" s="77" customFormat="1">
      <c r="B16" s="90"/>
      <c r="C16" s="93"/>
      <c r="D16" s="378" t="s">
        <v>165</v>
      </c>
      <c r="E16" s="379"/>
      <c r="F16" s="380"/>
      <c r="H16" s="79"/>
    </row>
    <row r="17" spans="2:8" s="77" customFormat="1">
      <c r="B17" s="90"/>
      <c r="C17" s="381" t="s">
        <v>22</v>
      </c>
      <c r="D17" s="382"/>
      <c r="E17" s="382"/>
      <c r="F17" s="383"/>
      <c r="H17" s="79"/>
    </row>
    <row r="18" spans="2:8" s="77" customFormat="1">
      <c r="B18" s="90"/>
      <c r="C18" s="94">
        <v>1</v>
      </c>
      <c r="D18" s="95" t="s">
        <v>166</v>
      </c>
      <c r="E18" s="366" t="s">
        <v>167</v>
      </c>
      <c r="F18" s="367"/>
      <c r="H18" s="79"/>
    </row>
    <row r="19" spans="2:8" s="77" customFormat="1">
      <c r="B19" s="90"/>
      <c r="C19" s="94">
        <v>2</v>
      </c>
      <c r="D19" s="96" t="s">
        <v>168</v>
      </c>
      <c r="E19" s="362" t="s">
        <v>270</v>
      </c>
      <c r="F19" s="363"/>
      <c r="H19" s="79"/>
    </row>
    <row r="20" spans="2:8" s="77" customFormat="1">
      <c r="B20" s="90"/>
      <c r="C20" s="94">
        <v>3</v>
      </c>
      <c r="D20" s="95" t="s">
        <v>170</v>
      </c>
      <c r="E20" s="394">
        <v>1524.96</v>
      </c>
      <c r="F20" s="365"/>
      <c r="H20" s="79"/>
    </row>
    <row r="21" spans="2:8" s="77" customFormat="1">
      <c r="B21" s="90"/>
      <c r="C21" s="94">
        <v>4</v>
      </c>
      <c r="D21" s="95" t="s">
        <v>171</v>
      </c>
      <c r="E21" s="366" t="s">
        <v>271</v>
      </c>
      <c r="F21" s="367"/>
      <c r="H21" s="79"/>
    </row>
    <row r="22" spans="2:8">
      <c r="B22" s="80"/>
      <c r="C22" s="97">
        <v>5</v>
      </c>
      <c r="D22" s="98" t="s">
        <v>28</v>
      </c>
      <c r="E22" s="368">
        <v>44197</v>
      </c>
      <c r="F22" s="369"/>
    </row>
    <row r="23" spans="2:8">
      <c r="B23" s="80"/>
      <c r="C23" s="370" t="s">
        <v>173</v>
      </c>
      <c r="D23" s="371"/>
      <c r="E23" s="371"/>
      <c r="F23" s="372"/>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97" t="s">
        <v>7</v>
      </c>
      <c r="D26" s="103" t="s">
        <v>272</v>
      </c>
      <c r="E26" s="177">
        <v>0.2</v>
      </c>
      <c r="F26" s="178">
        <f>TRUNC((F25*E26),2)</f>
        <v>304.99</v>
      </c>
    </row>
    <row r="27" spans="2:8">
      <c r="B27" s="80"/>
      <c r="C27" s="106"/>
      <c r="D27" s="107" t="s">
        <v>77</v>
      </c>
      <c r="E27" s="108"/>
      <c r="F27" s="109">
        <f>TRUNC(SUM(F25:F26),2)</f>
        <v>1829.95</v>
      </c>
    </row>
    <row r="28" spans="2:8">
      <c r="B28" s="80"/>
      <c r="C28" s="356" t="s">
        <v>175</v>
      </c>
      <c r="D28" s="357"/>
      <c r="E28" s="357"/>
      <c r="F28" s="358"/>
    </row>
    <row r="29" spans="2:8">
      <c r="B29" s="80"/>
      <c r="C29" s="99" t="s">
        <v>176</v>
      </c>
      <c r="D29" s="110" t="s">
        <v>177</v>
      </c>
      <c r="E29" s="111"/>
      <c r="F29" s="102" t="s">
        <v>33</v>
      </c>
    </row>
    <row r="30" spans="2:8">
      <c r="B30" s="80"/>
      <c r="C30" s="94" t="s">
        <v>5</v>
      </c>
      <c r="D30" s="96" t="s">
        <v>178</v>
      </c>
      <c r="E30" s="112">
        <v>8.3299999999999999E-2</v>
      </c>
      <c r="F30" s="113">
        <f>TRUNC(($F$27*E30),2)</f>
        <v>152.43</v>
      </c>
    </row>
    <row r="31" spans="2:8">
      <c r="B31" s="80"/>
      <c r="C31" s="94" t="s">
        <v>7</v>
      </c>
      <c r="D31" s="114" t="s">
        <v>179</v>
      </c>
      <c r="E31" s="115">
        <v>0.121</v>
      </c>
      <c r="F31" s="113">
        <f>TRUNC(($F$27*E31),2)</f>
        <v>221.42</v>
      </c>
    </row>
    <row r="32" spans="2:8">
      <c r="B32" s="80"/>
      <c r="C32" s="106"/>
      <c r="D32" s="107" t="s">
        <v>77</v>
      </c>
      <c r="E32" s="116">
        <f>SUM(E30:E31)</f>
        <v>0.20430000000000001</v>
      </c>
      <c r="F32" s="117">
        <f>TRUNC(SUM(F30:F31),2)</f>
        <v>373.85</v>
      </c>
    </row>
    <row r="33" spans="2:6">
      <c r="B33" s="80"/>
      <c r="C33" s="94"/>
      <c r="D33" s="114"/>
      <c r="E33" s="118"/>
      <c r="F33" s="119"/>
    </row>
    <row r="34" spans="2:6" ht="25.5">
      <c r="B34" s="80"/>
      <c r="C34" s="120" t="s">
        <v>180</v>
      </c>
      <c r="D34" s="121" t="s">
        <v>181</v>
      </c>
      <c r="E34" s="122" t="s">
        <v>32</v>
      </c>
      <c r="F34" s="123" t="s">
        <v>33</v>
      </c>
    </row>
    <row r="35" spans="2:6">
      <c r="B35" s="80"/>
      <c r="C35" s="94" t="s">
        <v>5</v>
      </c>
      <c r="D35" s="103" t="s">
        <v>182</v>
      </c>
      <c r="E35" s="124">
        <v>0.2</v>
      </c>
      <c r="F35" s="125">
        <f t="shared" ref="F35:F42" si="0">TRUNC((($F$27+$F$32)*E35),2)</f>
        <v>440.76</v>
      </c>
    </row>
    <row r="36" spans="2:6">
      <c r="B36" s="80"/>
      <c r="C36" s="94" t="s">
        <v>7</v>
      </c>
      <c r="D36" s="103" t="s">
        <v>183</v>
      </c>
      <c r="E36" s="124">
        <v>2.5000000000000001E-2</v>
      </c>
      <c r="F36" s="125">
        <f t="shared" si="0"/>
        <v>55.09</v>
      </c>
    </row>
    <row r="37" spans="2:6">
      <c r="B37" s="80"/>
      <c r="C37" s="94" t="s">
        <v>10</v>
      </c>
      <c r="D37" s="103" t="s">
        <v>184</v>
      </c>
      <c r="E37" s="124">
        <f>'Planilha Almoxarife'!$E$36</f>
        <v>0.03</v>
      </c>
      <c r="F37" s="125">
        <f t="shared" si="0"/>
        <v>66.11</v>
      </c>
    </row>
    <row r="38" spans="2:6">
      <c r="B38" s="80"/>
      <c r="C38" s="94" t="s">
        <v>13</v>
      </c>
      <c r="D38" s="103" t="s">
        <v>185</v>
      </c>
      <c r="E38" s="124">
        <v>1.4999999999999999E-2</v>
      </c>
      <c r="F38" s="125">
        <f t="shared" si="0"/>
        <v>33.049999999999997</v>
      </c>
    </row>
    <row r="39" spans="2:6">
      <c r="B39" s="80"/>
      <c r="C39" s="94" t="s">
        <v>38</v>
      </c>
      <c r="D39" s="103" t="s">
        <v>186</v>
      </c>
      <c r="E39" s="124">
        <v>0.01</v>
      </c>
      <c r="F39" s="125">
        <f t="shared" si="0"/>
        <v>22.03</v>
      </c>
    </row>
    <row r="40" spans="2:6">
      <c r="B40" s="80"/>
      <c r="C40" s="94" t="s">
        <v>40</v>
      </c>
      <c r="D40" s="103" t="s">
        <v>187</v>
      </c>
      <c r="E40" s="124">
        <v>6.0000000000000001E-3</v>
      </c>
      <c r="F40" s="125">
        <f t="shared" si="0"/>
        <v>13.22</v>
      </c>
    </row>
    <row r="41" spans="2:6">
      <c r="B41" s="80"/>
      <c r="C41" s="94" t="s">
        <v>42</v>
      </c>
      <c r="D41" s="103" t="s">
        <v>188</v>
      </c>
      <c r="E41" s="124">
        <v>2E-3</v>
      </c>
      <c r="F41" s="125">
        <f t="shared" si="0"/>
        <v>4.4000000000000004</v>
      </c>
    </row>
    <row r="42" spans="2:6">
      <c r="B42" s="80"/>
      <c r="C42" s="94" t="s">
        <v>44</v>
      </c>
      <c r="D42" s="103" t="s">
        <v>74</v>
      </c>
      <c r="E42" s="124">
        <v>0.08</v>
      </c>
      <c r="F42" s="125">
        <f t="shared" si="0"/>
        <v>176.3</v>
      </c>
    </row>
    <row r="43" spans="2:6">
      <c r="B43" s="80"/>
      <c r="C43" s="359" t="s">
        <v>77</v>
      </c>
      <c r="D43" s="352"/>
      <c r="E43" s="127">
        <f>SUM(E35:E42)</f>
        <v>0.36799999999999999</v>
      </c>
      <c r="F43" s="128">
        <f>TRUNC(SUM(F35:F42),2)</f>
        <v>810.96</v>
      </c>
    </row>
    <row r="44" spans="2:6" ht="11.1" customHeight="1">
      <c r="B44" s="80"/>
      <c r="C44" s="94"/>
      <c r="D44" s="103"/>
      <c r="E44" s="129"/>
      <c r="F44" s="119"/>
    </row>
    <row r="45" spans="2:6">
      <c r="B45" s="80"/>
      <c r="C45" s="120" t="s">
        <v>189</v>
      </c>
      <c r="D45" s="330" t="s">
        <v>48</v>
      </c>
      <c r="E45" s="316"/>
      <c r="F45" s="123" t="s">
        <v>33</v>
      </c>
    </row>
    <row r="46" spans="2:6" ht="16.5" customHeight="1">
      <c r="B46" s="80"/>
      <c r="C46" s="94" t="s">
        <v>5</v>
      </c>
      <c r="D46" s="130" t="s">
        <v>190</v>
      </c>
      <c r="E46" s="131" t="s">
        <v>191</v>
      </c>
      <c r="F46" s="132">
        <f>IF(E46="NÃO",0,TRUNC(((4*2)*21)-0.06*F25,2))</f>
        <v>0</v>
      </c>
    </row>
    <row r="47" spans="2:6" ht="17.25" customHeight="1">
      <c r="B47" s="80"/>
      <c r="C47" s="94" t="s">
        <v>7</v>
      </c>
      <c r="D47" s="133" t="s">
        <v>192</v>
      </c>
      <c r="E47" s="191">
        <v>13</v>
      </c>
      <c r="F47" s="134">
        <f>TRUNC(((E47)*21)*90%,2)</f>
        <v>245.7</v>
      </c>
    </row>
    <row r="48" spans="2:6" ht="17.25" customHeight="1">
      <c r="B48" s="80"/>
      <c r="C48" s="94" t="s">
        <v>10</v>
      </c>
      <c r="D48" s="360" t="s">
        <v>193</v>
      </c>
      <c r="E48" s="361"/>
      <c r="F48" s="135">
        <v>3.5</v>
      </c>
    </row>
    <row r="49" spans="2:8" ht="17.25" customHeight="1">
      <c r="B49" s="80"/>
      <c r="C49" s="94" t="s">
        <v>13</v>
      </c>
      <c r="D49" s="360" t="s">
        <v>194</v>
      </c>
      <c r="E49" s="361"/>
      <c r="F49" s="135">
        <v>15</v>
      </c>
    </row>
    <row r="50" spans="2:8">
      <c r="B50" s="80"/>
      <c r="C50" s="136"/>
      <c r="D50" s="351" t="s">
        <v>77</v>
      </c>
      <c r="E50" s="352"/>
      <c r="F50" s="117">
        <f>TRUNC(SUM(F46:F49),2)</f>
        <v>264.2</v>
      </c>
    </row>
    <row r="51" spans="2:8">
      <c r="B51" s="80"/>
      <c r="C51" s="348"/>
      <c r="D51" s="349"/>
      <c r="E51" s="346"/>
      <c r="F51" s="350"/>
    </row>
    <row r="52" spans="2:8" ht="32.25" customHeight="1">
      <c r="B52" s="80"/>
      <c r="C52" s="120">
        <v>2</v>
      </c>
      <c r="D52" s="137" t="s">
        <v>195</v>
      </c>
      <c r="E52" s="138" t="s">
        <v>32</v>
      </c>
      <c r="F52" s="123" t="s">
        <v>33</v>
      </c>
    </row>
    <row r="53" spans="2:8">
      <c r="B53" s="80"/>
      <c r="C53" s="94" t="s">
        <v>176</v>
      </c>
      <c r="D53" s="96" t="s">
        <v>177</v>
      </c>
      <c r="E53" s="112">
        <f>E32</f>
        <v>0.20430000000000001</v>
      </c>
      <c r="F53" s="119">
        <f>F32</f>
        <v>373.85</v>
      </c>
    </row>
    <row r="54" spans="2:8">
      <c r="B54" s="80"/>
      <c r="C54" s="94" t="s">
        <v>180</v>
      </c>
      <c r="D54" s="114" t="s">
        <v>196</v>
      </c>
      <c r="E54" s="115">
        <f>E43</f>
        <v>0.36799999999999999</v>
      </c>
      <c r="F54" s="119">
        <f>F43</f>
        <v>810.96</v>
      </c>
    </row>
    <row r="55" spans="2:8">
      <c r="B55" s="80"/>
      <c r="C55" s="94" t="s">
        <v>189</v>
      </c>
      <c r="D55" s="114" t="s">
        <v>48</v>
      </c>
      <c r="E55" s="139"/>
      <c r="F55" s="119">
        <f>F50</f>
        <v>264.2</v>
      </c>
    </row>
    <row r="56" spans="2:8">
      <c r="B56" s="80"/>
      <c r="C56" s="136"/>
      <c r="D56" s="126" t="s">
        <v>77</v>
      </c>
      <c r="E56" s="140"/>
      <c r="F56" s="117">
        <f>SUM(F53:F55)</f>
        <v>1449.01</v>
      </c>
    </row>
    <row r="57" spans="2:8">
      <c r="B57" s="80"/>
      <c r="C57" s="353"/>
      <c r="D57" s="354"/>
      <c r="E57" s="354"/>
      <c r="F57" s="355"/>
    </row>
    <row r="58" spans="2:8">
      <c r="B58" s="80"/>
      <c r="C58" s="340" t="s">
        <v>197</v>
      </c>
      <c r="D58" s="341"/>
      <c r="E58" s="341"/>
      <c r="F58" s="342"/>
    </row>
    <row r="59" spans="2:8">
      <c r="B59" s="80"/>
      <c r="C59" s="99">
        <v>3</v>
      </c>
      <c r="D59" s="110" t="s">
        <v>198</v>
      </c>
      <c r="E59" s="141" t="s">
        <v>32</v>
      </c>
      <c r="F59" s="102" t="s">
        <v>33</v>
      </c>
    </row>
    <row r="60" spans="2:8" s="78" customFormat="1">
      <c r="B60" s="142"/>
      <c r="C60" s="143" t="s">
        <v>5</v>
      </c>
      <c r="D60" s="144" t="s">
        <v>90</v>
      </c>
      <c r="E60" s="145">
        <v>4.1999999999999997E-3</v>
      </c>
      <c r="F60" s="125">
        <f>TRUNC(((F27+F32+F42+F50)*E60),2)</f>
        <v>11.1</v>
      </c>
      <c r="G60" s="146"/>
      <c r="H60" s="147"/>
    </row>
    <row r="61" spans="2:8" s="78" customFormat="1">
      <c r="B61" s="142"/>
      <c r="C61" s="143" t="s">
        <v>7</v>
      </c>
      <c r="D61" s="144" t="s">
        <v>199</v>
      </c>
      <c r="E61" s="145">
        <v>0</v>
      </c>
      <c r="F61" s="125">
        <v>0</v>
      </c>
      <c r="G61" s="146"/>
      <c r="H61" s="147" t="s">
        <v>200</v>
      </c>
    </row>
    <row r="62" spans="2:8" s="78" customFormat="1">
      <c r="B62" s="142"/>
      <c r="C62" s="143" t="s">
        <v>10</v>
      </c>
      <c r="D62" s="144" t="s">
        <v>201</v>
      </c>
      <c r="E62" s="145">
        <v>0.04</v>
      </c>
      <c r="F62" s="125">
        <f>TRUNC((E62*F27),2)</f>
        <v>73.19</v>
      </c>
      <c r="G62" s="146"/>
      <c r="H62" s="147"/>
    </row>
    <row r="63" spans="2:8" s="78" customFormat="1">
      <c r="B63" s="142"/>
      <c r="C63" s="143" t="s">
        <v>13</v>
      </c>
      <c r="D63" s="144" t="s">
        <v>202</v>
      </c>
      <c r="E63" s="145">
        <v>1.8499999999999999E-2</v>
      </c>
      <c r="F63" s="125">
        <f>TRUNC(((F27+F56)*E63),2)</f>
        <v>60.66</v>
      </c>
      <c r="G63" s="146"/>
      <c r="H63" s="147"/>
    </row>
    <row r="64" spans="2:8" s="78" customFormat="1" ht="30" customHeight="1">
      <c r="B64" s="142"/>
      <c r="C64" s="143" t="s">
        <v>38</v>
      </c>
      <c r="D64" s="144" t="s">
        <v>203</v>
      </c>
      <c r="E64" s="145">
        <v>0</v>
      </c>
      <c r="F64" s="125">
        <v>0</v>
      </c>
      <c r="G64" s="146"/>
      <c r="H64" s="147" t="s">
        <v>200</v>
      </c>
    </row>
    <row r="65" spans="2:8" s="78" customFormat="1">
      <c r="B65" s="142"/>
      <c r="C65" s="143" t="s">
        <v>40</v>
      </c>
      <c r="D65" s="144" t="s">
        <v>204</v>
      </c>
      <c r="E65" s="145">
        <v>0</v>
      </c>
      <c r="F65" s="125">
        <f>TRUNC(($F$26*E65),2)</f>
        <v>0</v>
      </c>
      <c r="G65" s="146"/>
      <c r="H65" s="147"/>
    </row>
    <row r="66" spans="2:8">
      <c r="B66" s="80"/>
      <c r="C66" s="325" t="s">
        <v>77</v>
      </c>
      <c r="D66" s="326"/>
      <c r="E66" s="148">
        <f>SUM(E60:E65)</f>
        <v>6.2700000000000006E-2</v>
      </c>
      <c r="F66" s="128">
        <f>TRUNC(SUM(F60:F65),2)</f>
        <v>144.94999999999999</v>
      </c>
    </row>
    <row r="67" spans="2:8">
      <c r="B67" s="80"/>
      <c r="C67" s="345"/>
      <c r="D67" s="346"/>
      <c r="E67" s="346"/>
      <c r="F67" s="347"/>
    </row>
    <row r="68" spans="2:8">
      <c r="B68" s="80"/>
      <c r="C68" s="340" t="s">
        <v>205</v>
      </c>
      <c r="D68" s="341"/>
      <c r="E68" s="341"/>
      <c r="F68" s="342"/>
    </row>
    <row r="69" spans="2:8">
      <c r="B69" s="80"/>
      <c r="C69" s="99" t="s">
        <v>67</v>
      </c>
      <c r="D69" s="149" t="s">
        <v>206</v>
      </c>
      <c r="E69" s="141" t="s">
        <v>32</v>
      </c>
      <c r="F69" s="150" t="s">
        <v>33</v>
      </c>
    </row>
    <row r="70" spans="2:8">
      <c r="B70" s="80"/>
      <c r="C70" s="94" t="s">
        <v>5</v>
      </c>
      <c r="D70" s="96" t="s">
        <v>207</v>
      </c>
      <c r="E70" s="151">
        <v>0</v>
      </c>
      <c r="F70" s="152">
        <f t="shared" ref="F70:F75" si="1">TRUNC((($F$27+$F$56+$F$66)*E70),2)</f>
        <v>0</v>
      </c>
    </row>
    <row r="71" spans="2:8" ht="12.75" customHeight="1">
      <c r="B71" s="80"/>
      <c r="C71" s="94" t="s">
        <v>7</v>
      </c>
      <c r="D71" s="96" t="s">
        <v>206</v>
      </c>
      <c r="E71" s="145">
        <v>0</v>
      </c>
      <c r="F71" s="152">
        <f t="shared" si="1"/>
        <v>0</v>
      </c>
      <c r="H71" s="318" t="s">
        <v>208</v>
      </c>
    </row>
    <row r="72" spans="2:8">
      <c r="B72" s="80"/>
      <c r="C72" s="94" t="s">
        <v>10</v>
      </c>
      <c r="D72" s="96" t="s">
        <v>209</v>
      </c>
      <c r="E72" s="145">
        <v>0</v>
      </c>
      <c r="F72" s="152">
        <f t="shared" si="1"/>
        <v>0</v>
      </c>
      <c r="H72" s="318"/>
    </row>
    <row r="73" spans="2:8">
      <c r="B73" s="80"/>
      <c r="C73" s="94" t="s">
        <v>13</v>
      </c>
      <c r="D73" s="96" t="s">
        <v>210</v>
      </c>
      <c r="E73" s="145">
        <v>0</v>
      </c>
      <c r="F73" s="152">
        <f t="shared" si="1"/>
        <v>0</v>
      </c>
      <c r="H73" s="318"/>
    </row>
    <row r="74" spans="2:8">
      <c r="B74" s="80"/>
      <c r="C74" s="94" t="s">
        <v>38</v>
      </c>
      <c r="D74" s="96" t="s">
        <v>84</v>
      </c>
      <c r="E74" s="145">
        <v>0</v>
      </c>
      <c r="F74" s="152">
        <f t="shared" si="1"/>
        <v>0</v>
      </c>
      <c r="H74" s="318"/>
    </row>
    <row r="75" spans="2:8">
      <c r="B75" s="80"/>
      <c r="C75" s="94" t="s">
        <v>40</v>
      </c>
      <c r="D75" s="96" t="s">
        <v>55</v>
      </c>
      <c r="E75" s="145">
        <v>0</v>
      </c>
      <c r="F75" s="152">
        <f t="shared" si="1"/>
        <v>0</v>
      </c>
      <c r="H75" s="318"/>
    </row>
    <row r="76" spans="2:8" ht="16.5" customHeight="1">
      <c r="B76" s="80"/>
      <c r="C76" s="325" t="s">
        <v>77</v>
      </c>
      <c r="D76" s="331"/>
      <c r="E76" s="153">
        <f>SUM(E70:E75)</f>
        <v>0</v>
      </c>
      <c r="F76" s="128">
        <f>TRUNC(SUM(F70:F75),2)</f>
        <v>0</v>
      </c>
    </row>
    <row r="77" spans="2:8">
      <c r="B77" s="80"/>
      <c r="C77" s="348"/>
      <c r="D77" s="349"/>
      <c r="E77" s="349"/>
      <c r="F77" s="350"/>
    </row>
    <row r="78" spans="2:8">
      <c r="B78" s="80"/>
      <c r="C78" s="348"/>
      <c r="D78" s="349"/>
      <c r="E78" s="349"/>
      <c r="F78" s="350"/>
    </row>
    <row r="79" spans="2:8" ht="40.5" customHeight="1">
      <c r="B79" s="80"/>
      <c r="C79" s="120">
        <v>4</v>
      </c>
      <c r="D79" s="330" t="s">
        <v>211</v>
      </c>
      <c r="E79" s="316"/>
      <c r="F79" s="123" t="s">
        <v>33</v>
      </c>
    </row>
    <row r="80" spans="2:8">
      <c r="B80" s="80"/>
      <c r="C80" s="94" t="s">
        <v>67</v>
      </c>
      <c r="D80" s="96" t="s">
        <v>212</v>
      </c>
      <c r="E80" s="154"/>
      <c r="F80" s="119">
        <f>F76</f>
        <v>0</v>
      </c>
    </row>
    <row r="81" spans="2:6">
      <c r="B81" s="80"/>
      <c r="C81" s="155"/>
      <c r="D81" s="338" t="s">
        <v>77</v>
      </c>
      <c r="E81" s="339"/>
      <c r="F81" s="117">
        <f>TRUNC(SUM(F80:F80),2)</f>
        <v>0</v>
      </c>
    </row>
    <row r="82" spans="2:6">
      <c r="B82" s="80"/>
      <c r="C82" s="340" t="s">
        <v>213</v>
      </c>
      <c r="D82" s="341"/>
      <c r="E82" s="341"/>
      <c r="F82" s="342"/>
    </row>
    <row r="83" spans="2:6">
      <c r="B83" s="80"/>
      <c r="C83" s="99">
        <v>5</v>
      </c>
      <c r="D83" s="343" t="s">
        <v>58</v>
      </c>
      <c r="E83" s="344"/>
      <c r="F83" s="102" t="s">
        <v>33</v>
      </c>
    </row>
    <row r="84" spans="2:6">
      <c r="B84" s="80"/>
      <c r="C84" s="94" t="s">
        <v>5</v>
      </c>
      <c r="D84" s="320" t="s">
        <v>214</v>
      </c>
      <c r="E84" s="321"/>
      <c r="F84" s="156">
        <f>'Uniformes - Pintor'!F5</f>
        <v>31.69</v>
      </c>
    </row>
    <row r="85" spans="2:6">
      <c r="B85" s="80"/>
      <c r="C85" s="94" t="s">
        <v>7</v>
      </c>
      <c r="D85" s="320" t="s">
        <v>215</v>
      </c>
      <c r="E85" s="321"/>
      <c r="F85" s="179">
        <f>'Equipamentos - Pintor'!F8</f>
        <v>36.549999999999997</v>
      </c>
    </row>
    <row r="86" spans="2:6">
      <c r="B86" s="80"/>
      <c r="C86" s="94" t="s">
        <v>10</v>
      </c>
      <c r="D86" s="320"/>
      <c r="E86" s="321"/>
      <c r="F86" s="119">
        <v>0</v>
      </c>
    </row>
    <row r="87" spans="2:6" ht="16.5" customHeight="1">
      <c r="B87" s="80"/>
      <c r="C87" s="325" t="s">
        <v>77</v>
      </c>
      <c r="D87" s="331"/>
      <c r="E87" s="326"/>
      <c r="F87" s="128">
        <f>TRUNC(SUM(F84:F86),2)</f>
        <v>68.239999999999995</v>
      </c>
    </row>
    <row r="88" spans="2:6">
      <c r="B88" s="80"/>
      <c r="C88" s="332"/>
      <c r="D88" s="333"/>
      <c r="E88" s="333"/>
      <c r="F88" s="334"/>
    </row>
    <row r="89" spans="2:6">
      <c r="B89" s="80"/>
      <c r="C89" s="335" t="s">
        <v>216</v>
      </c>
      <c r="D89" s="336"/>
      <c r="E89" s="336"/>
      <c r="F89" s="337"/>
    </row>
    <row r="90" spans="2:6">
      <c r="B90" s="80"/>
      <c r="C90" s="99">
        <v>6</v>
      </c>
      <c r="D90" s="157" t="s">
        <v>115</v>
      </c>
      <c r="E90" s="101" t="s">
        <v>32</v>
      </c>
      <c r="F90" s="102" t="s">
        <v>33</v>
      </c>
    </row>
    <row r="91" spans="2:6">
      <c r="B91" s="80"/>
      <c r="C91" s="94" t="s">
        <v>5</v>
      </c>
      <c r="D91" s="103" t="s">
        <v>217</v>
      </c>
      <c r="E91" s="158">
        <f>'Planilha Almoxarife'!E90</f>
        <v>5.0000000000000001E-3</v>
      </c>
      <c r="F91" s="159">
        <f>TRUNC((E91*F110),2)</f>
        <v>17.46</v>
      </c>
    </row>
    <row r="92" spans="2:6">
      <c r="B92" s="80"/>
      <c r="C92" s="94" t="s">
        <v>7</v>
      </c>
      <c r="D92" s="103" t="s">
        <v>126</v>
      </c>
      <c r="E92" s="158">
        <f>'Planilha Almoxarife'!E91</f>
        <v>5.0000000000000001E-3</v>
      </c>
      <c r="F92" s="159">
        <f>TRUNC((F110*E92),2)</f>
        <v>17.46</v>
      </c>
    </row>
    <row r="93" spans="2:6">
      <c r="B93" s="80"/>
      <c r="C93" s="94" t="s">
        <v>10</v>
      </c>
      <c r="D93" s="103" t="s">
        <v>117</v>
      </c>
      <c r="E93" s="160"/>
      <c r="F93" s="159"/>
    </row>
    <row r="94" spans="2:6">
      <c r="B94" s="80"/>
      <c r="C94" s="161"/>
      <c r="D94" s="121" t="s">
        <v>218</v>
      </c>
      <c r="E94" s="160"/>
      <c r="F94" s="162"/>
    </row>
    <row r="95" spans="2:6">
      <c r="B95" s="80"/>
      <c r="C95" s="161"/>
      <c r="D95" s="103" t="s">
        <v>219</v>
      </c>
      <c r="E95" s="158">
        <f>'Planilha Almoxarife'!E94</f>
        <v>4.0000000000000001E-3</v>
      </c>
      <c r="F95" s="159">
        <f>TRUNC(((F91+F92+F110)/E102*E95),2)</f>
        <v>15.21</v>
      </c>
    </row>
    <row r="96" spans="2:6">
      <c r="B96" s="80"/>
      <c r="C96" s="161"/>
      <c r="D96" s="103" t="s">
        <v>220</v>
      </c>
      <c r="E96" s="158">
        <f>'Planilha Almoxarife'!E95</f>
        <v>1.8499999999999999E-2</v>
      </c>
      <c r="F96" s="159">
        <f>TRUNC(((F91+F92+F110)/E102*E96),2)</f>
        <v>70.349999999999994</v>
      </c>
    </row>
    <row r="97" spans="2:6">
      <c r="B97" s="80"/>
      <c r="C97" s="161"/>
      <c r="D97" s="121" t="s">
        <v>221</v>
      </c>
      <c r="E97" s="160"/>
      <c r="F97" s="159"/>
    </row>
    <row r="98" spans="2:6">
      <c r="B98" s="80"/>
      <c r="C98" s="161"/>
      <c r="D98" s="103" t="s">
        <v>222</v>
      </c>
      <c r="E98" s="158">
        <v>0.05</v>
      </c>
      <c r="F98" s="159">
        <f>TRUNC((F91+F92+F110)/E102*E98,2)</f>
        <v>190.13</v>
      </c>
    </row>
    <row r="99" spans="2:6">
      <c r="B99" s="80"/>
      <c r="C99" s="161"/>
      <c r="D99" s="121" t="s">
        <v>223</v>
      </c>
      <c r="E99" s="160"/>
      <c r="F99" s="162"/>
    </row>
    <row r="100" spans="2:6">
      <c r="B100" s="80"/>
      <c r="C100" s="161"/>
      <c r="D100" s="163"/>
      <c r="E100" s="158"/>
      <c r="F100" s="159">
        <f>TRUNC((F91+F92+F110)/E102*E100,2)</f>
        <v>0</v>
      </c>
    </row>
    <row r="101" spans="2:6">
      <c r="B101" s="80"/>
      <c r="C101" s="325" t="s">
        <v>77</v>
      </c>
      <c r="D101" s="326"/>
      <c r="E101" s="164">
        <f>SUM(E91:E99)</f>
        <v>8.2500000000000004E-2</v>
      </c>
      <c r="F101" s="165">
        <f>SUM(F91:F100)</f>
        <v>310.61</v>
      </c>
    </row>
    <row r="102" spans="2:6">
      <c r="B102" s="80"/>
      <c r="C102" s="166">
        <f>SUM(E95:E100)</f>
        <v>7.2499999999999995E-2</v>
      </c>
      <c r="D102" s="167" t="s">
        <v>224</v>
      </c>
      <c r="E102" s="168">
        <f>1-C102/1</f>
        <v>0.92749999999999999</v>
      </c>
      <c r="F102" s="169"/>
    </row>
    <row r="103" spans="2:6">
      <c r="B103" s="80"/>
      <c r="C103" s="327" t="s">
        <v>225</v>
      </c>
      <c r="D103" s="328"/>
      <c r="E103" s="328"/>
      <c r="F103" s="329"/>
    </row>
    <row r="104" spans="2:6" ht="30" customHeight="1">
      <c r="B104" s="80"/>
      <c r="C104" s="170"/>
      <c r="D104" s="330" t="s">
        <v>226</v>
      </c>
      <c r="E104" s="316"/>
      <c r="F104" s="123" t="s">
        <v>33</v>
      </c>
    </row>
    <row r="105" spans="2:6">
      <c r="B105" s="80"/>
      <c r="C105" s="94" t="s">
        <v>5</v>
      </c>
      <c r="D105" s="319" t="s">
        <v>227</v>
      </c>
      <c r="E105" s="319"/>
      <c r="F105" s="119">
        <f>F27</f>
        <v>1829.95</v>
      </c>
    </row>
    <row r="106" spans="2:6">
      <c r="B106" s="80"/>
      <c r="C106" s="94" t="s">
        <v>7</v>
      </c>
      <c r="D106" s="319" t="s">
        <v>228</v>
      </c>
      <c r="E106" s="319"/>
      <c r="F106" s="119">
        <f>F56</f>
        <v>1449.01</v>
      </c>
    </row>
    <row r="107" spans="2:6">
      <c r="B107" s="80"/>
      <c r="C107" s="94" t="s">
        <v>10</v>
      </c>
      <c r="D107" s="319" t="s">
        <v>229</v>
      </c>
      <c r="E107" s="319"/>
      <c r="F107" s="119">
        <f>F66</f>
        <v>144.94999999999999</v>
      </c>
    </row>
    <row r="108" spans="2:6">
      <c r="B108" s="80"/>
      <c r="C108" s="94" t="s">
        <v>13</v>
      </c>
      <c r="D108" s="320" t="s">
        <v>230</v>
      </c>
      <c r="E108" s="321"/>
      <c r="F108" s="119">
        <f>F81</f>
        <v>0</v>
      </c>
    </row>
    <row r="109" spans="2:6">
      <c r="B109" s="80"/>
      <c r="C109" s="94" t="s">
        <v>38</v>
      </c>
      <c r="D109" s="319" t="s">
        <v>231</v>
      </c>
      <c r="E109" s="319"/>
      <c r="F109" s="119">
        <f>F87</f>
        <v>68.239999999999995</v>
      </c>
    </row>
    <row r="110" spans="2:6">
      <c r="B110" s="80"/>
      <c r="C110" s="322" t="s">
        <v>232</v>
      </c>
      <c r="D110" s="323"/>
      <c r="E110" s="324"/>
      <c r="F110" s="171">
        <f>TRUNC(SUM(F105:F109),2)</f>
        <v>3492.15</v>
      </c>
    </row>
    <row r="111" spans="2:6">
      <c r="B111" s="80"/>
      <c r="C111" s="94" t="s">
        <v>40</v>
      </c>
      <c r="D111" s="320" t="s">
        <v>233</v>
      </c>
      <c r="E111" s="321"/>
      <c r="F111" s="172">
        <f>F101</f>
        <v>310.61</v>
      </c>
    </row>
    <row r="112" spans="2:6">
      <c r="B112" s="80"/>
      <c r="C112" s="314" t="s">
        <v>234</v>
      </c>
      <c r="D112" s="315"/>
      <c r="E112" s="316"/>
      <c r="F112" s="173">
        <f>SUM(F110:F111)</f>
        <v>3802.76</v>
      </c>
    </row>
    <row r="113" spans="2:6">
      <c r="B113" s="80"/>
      <c r="C113" s="174"/>
      <c r="D113" s="175"/>
      <c r="E113" s="175"/>
      <c r="F113" s="176"/>
    </row>
    <row r="114" spans="2:6">
      <c r="C114" s="317"/>
      <c r="D114" s="317"/>
      <c r="E114" s="317"/>
      <c r="F114" s="317"/>
    </row>
    <row r="129" spans="3:3">
      <c r="C129" s="79" t="s">
        <v>235</v>
      </c>
    </row>
    <row r="130" spans="3:3">
      <c r="C130" s="79" t="s">
        <v>191</v>
      </c>
    </row>
  </sheetData>
  <sheetProtection algorithmName="SHA-512" hashValue="ObnP8CxS9H67k9kZP9SXFqOdcP+dAKi+at1mK0G3ekV7y1QB8EkD26ZDJdDAOVQ1D8/Dy68MatH+WecadmGKiA==" saltValue="eFV1hs/4qUHc8kn71KWiXg=="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6"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G21" sqref="G21"/>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273</v>
      </c>
      <c r="C2" s="74">
        <v>4</v>
      </c>
      <c r="D2" s="74" t="s">
        <v>243</v>
      </c>
      <c r="E2" s="75">
        <v>74.66</v>
      </c>
      <c r="F2" s="76">
        <f>E2*C2</f>
        <v>298.64</v>
      </c>
    </row>
    <row r="3" spans="1:6" ht="30">
      <c r="A3" s="72">
        <v>2</v>
      </c>
      <c r="B3" s="73" t="s">
        <v>274</v>
      </c>
      <c r="C3" s="74">
        <v>2</v>
      </c>
      <c r="D3" s="74" t="s">
        <v>246</v>
      </c>
      <c r="E3" s="75">
        <v>40.840000000000003</v>
      </c>
      <c r="F3" s="76">
        <f>E3*C3</f>
        <v>81.680000000000007</v>
      </c>
    </row>
    <row r="4" spans="1:6">
      <c r="A4" s="393" t="s">
        <v>247</v>
      </c>
      <c r="B4" s="393"/>
      <c r="C4" s="393"/>
      <c r="D4" s="393"/>
      <c r="E4" s="393"/>
      <c r="F4" s="76">
        <f>SUM(F2:F3)</f>
        <v>380.32</v>
      </c>
    </row>
    <row r="5" spans="1:6">
      <c r="A5" s="393" t="s">
        <v>248</v>
      </c>
      <c r="B5" s="393"/>
      <c r="C5" s="393"/>
      <c r="D5" s="393"/>
      <c r="E5" s="393"/>
      <c r="F5" s="76">
        <f>TRUNC(F4/12,2)</f>
        <v>31.69</v>
      </c>
    </row>
  </sheetData>
  <sheetProtection algorithmName="SHA-512" hashValue="h27ZjpzlPHG85y6F/R01y1ZHkXk/IFagP+xAsRViCPSMJs8uVwYxZdcR031wAxcpKlocQiJC6aAu7EEuryPlig==" saltValue="clJC98CXUaZQ9rvnOS6NCQ=="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F25" sqref="F25"/>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275</v>
      </c>
      <c r="C2" s="74">
        <v>1</v>
      </c>
      <c r="D2" s="74" t="s">
        <v>243</v>
      </c>
      <c r="E2" s="75">
        <v>18.36</v>
      </c>
      <c r="F2" s="76">
        <f t="shared" ref="F2:F6" si="0">E2*C2</f>
        <v>18.36</v>
      </c>
    </row>
    <row r="3" spans="1:6" ht="30">
      <c r="A3" s="72">
        <v>2</v>
      </c>
      <c r="B3" s="73" t="s">
        <v>276</v>
      </c>
      <c r="C3" s="74">
        <v>2</v>
      </c>
      <c r="D3" s="74" t="s">
        <v>243</v>
      </c>
      <c r="E3" s="75">
        <v>4.18</v>
      </c>
      <c r="F3" s="76">
        <f t="shared" si="0"/>
        <v>8.36</v>
      </c>
    </row>
    <row r="4" spans="1:6" ht="45">
      <c r="A4" s="72">
        <v>3</v>
      </c>
      <c r="B4" s="73" t="s">
        <v>250</v>
      </c>
      <c r="C4" s="74">
        <v>40</v>
      </c>
      <c r="D4" s="74" t="s">
        <v>243</v>
      </c>
      <c r="E4" s="75">
        <v>2.94</v>
      </c>
      <c r="F4" s="76">
        <f t="shared" si="0"/>
        <v>117.6</v>
      </c>
    </row>
    <row r="5" spans="1:6" ht="45">
      <c r="A5" s="72">
        <v>4</v>
      </c>
      <c r="B5" s="73" t="s">
        <v>277</v>
      </c>
      <c r="C5" s="74">
        <v>4</v>
      </c>
      <c r="D5" s="74" t="s">
        <v>243</v>
      </c>
      <c r="E5" s="75">
        <v>69.42</v>
      </c>
      <c r="F5" s="76">
        <f t="shared" si="0"/>
        <v>277.68</v>
      </c>
    </row>
    <row r="6" spans="1:6">
      <c r="A6" s="72">
        <v>5</v>
      </c>
      <c r="B6" s="73" t="s">
        <v>260</v>
      </c>
      <c r="C6" s="74">
        <v>2</v>
      </c>
      <c r="D6" s="74" t="s">
        <v>243</v>
      </c>
      <c r="E6" s="75">
        <v>8.3000000000000007</v>
      </c>
      <c r="F6" s="76">
        <f t="shared" si="0"/>
        <v>16.600000000000001</v>
      </c>
    </row>
    <row r="7" spans="1:6">
      <c r="A7" s="393" t="s">
        <v>247</v>
      </c>
      <c r="B7" s="393"/>
      <c r="C7" s="393"/>
      <c r="D7" s="393"/>
      <c r="E7" s="393"/>
      <c r="F7" s="76">
        <f>SUM(F2:F6)</f>
        <v>438.6</v>
      </c>
    </row>
    <row r="8" spans="1:6">
      <c r="A8" s="393" t="s">
        <v>248</v>
      </c>
      <c r="B8" s="393"/>
      <c r="C8" s="393"/>
      <c r="D8" s="393"/>
      <c r="E8" s="393"/>
      <c r="F8" s="76">
        <f>TRUNC(F7/12,2)</f>
        <v>36.549999999999997</v>
      </c>
    </row>
  </sheetData>
  <sheetProtection algorithmName="SHA-512" hashValue="FFOVoJLJYHnxVgxM3D6W+Ebd9Qcx05glNCSWqe2MrISmpWiBDUfDtgwIO+yY9YjW63T367iE0yIvpKfOQwvs/w==" saltValue="/CuTdU07BYGUPFx4GNtnpw==" spinCount="100000" sheet="1" objects="1" scenarios="1" formatCells="0"/>
  <mergeCells count="2">
    <mergeCell ref="A7:E7"/>
    <mergeCell ref="A8:E8"/>
  </mergeCells>
  <pageMargins left="0.51180555555555596" right="0.51180555555555596" top="0.78680555555555598" bottom="0.78680555555555598" header="0.31388888888888899" footer="0.313888888888888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4"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4" t="s">
        <v>156</v>
      </c>
      <c r="D8" s="385"/>
      <c r="E8" s="385"/>
      <c r="F8" s="386"/>
    </row>
    <row r="9" spans="2:8" ht="18" customHeight="1">
      <c r="B9" s="80"/>
      <c r="C9" s="87"/>
      <c r="D9" s="88"/>
      <c r="E9" s="88"/>
      <c r="F9" s="89"/>
    </row>
    <row r="10" spans="2:8" s="77" customFormat="1">
      <c r="B10" s="90"/>
      <c r="C10" s="91" t="s">
        <v>5</v>
      </c>
      <c r="D10" s="92" t="s">
        <v>157</v>
      </c>
      <c r="E10" s="387"/>
      <c r="F10" s="388"/>
      <c r="H10" s="79"/>
    </row>
    <row r="11" spans="2:8" s="77" customFormat="1" ht="37.5" customHeight="1">
      <c r="B11" s="90"/>
      <c r="C11" s="91" t="s">
        <v>7</v>
      </c>
      <c r="D11" s="92" t="s">
        <v>158</v>
      </c>
      <c r="E11" s="389" t="s">
        <v>159</v>
      </c>
      <c r="F11" s="390"/>
      <c r="H11" s="79"/>
    </row>
    <row r="12" spans="2:8" s="77" customFormat="1">
      <c r="B12" s="90"/>
      <c r="C12" s="91" t="s">
        <v>10</v>
      </c>
      <c r="D12" s="92" t="s">
        <v>160</v>
      </c>
      <c r="E12" s="391" t="s">
        <v>320</v>
      </c>
      <c r="F12" s="392"/>
      <c r="H12" s="79"/>
    </row>
    <row r="13" spans="2:8" s="77" customFormat="1">
      <c r="B13" s="90"/>
      <c r="C13" s="91" t="s">
        <v>13</v>
      </c>
      <c r="D13" s="92" t="s">
        <v>161</v>
      </c>
      <c r="E13" s="376" t="s">
        <v>162</v>
      </c>
      <c r="F13" s="377"/>
      <c r="H13" s="79"/>
    </row>
    <row r="14" spans="2:8" s="77" customFormat="1">
      <c r="B14" s="90"/>
      <c r="C14" s="373" t="s">
        <v>163</v>
      </c>
      <c r="D14" s="374"/>
      <c r="E14" s="374"/>
      <c r="F14" s="375"/>
      <c r="H14" s="79"/>
    </row>
    <row r="15" spans="2:8" s="77" customFormat="1">
      <c r="B15" s="90"/>
      <c r="C15" s="91"/>
      <c r="D15" s="92" t="s">
        <v>164</v>
      </c>
      <c r="E15" s="376" t="s">
        <v>20</v>
      </c>
      <c r="F15" s="377"/>
      <c r="H15" s="79"/>
    </row>
    <row r="16" spans="2:8" s="77" customFormat="1">
      <c r="B16" s="90"/>
      <c r="C16" s="93"/>
      <c r="D16" s="378" t="s">
        <v>165</v>
      </c>
      <c r="E16" s="379"/>
      <c r="F16" s="380"/>
      <c r="H16" s="79"/>
    </row>
    <row r="17" spans="2:8" s="77" customFormat="1">
      <c r="B17" s="90"/>
      <c r="C17" s="381" t="s">
        <v>22</v>
      </c>
      <c r="D17" s="382"/>
      <c r="E17" s="382"/>
      <c r="F17" s="383"/>
      <c r="H17" s="79"/>
    </row>
    <row r="18" spans="2:8" s="77" customFormat="1">
      <c r="B18" s="90"/>
      <c r="C18" s="94">
        <v>1</v>
      </c>
      <c r="D18" s="95" t="s">
        <v>166</v>
      </c>
      <c r="E18" s="366" t="s">
        <v>167</v>
      </c>
      <c r="F18" s="367"/>
      <c r="H18" s="79"/>
    </row>
    <row r="19" spans="2:8" s="77" customFormat="1">
      <c r="B19" s="90"/>
      <c r="C19" s="94">
        <v>2</v>
      </c>
      <c r="D19" s="96" t="s">
        <v>168</v>
      </c>
      <c r="E19" s="362" t="s">
        <v>278</v>
      </c>
      <c r="F19" s="363"/>
      <c r="H19" s="79"/>
    </row>
    <row r="20" spans="2:8" s="77" customFormat="1">
      <c r="B20" s="90"/>
      <c r="C20" s="94">
        <v>3</v>
      </c>
      <c r="D20" s="95" t="s">
        <v>170</v>
      </c>
      <c r="E20" s="394">
        <v>1524.96</v>
      </c>
      <c r="F20" s="365"/>
      <c r="H20" s="79"/>
    </row>
    <row r="21" spans="2:8" s="77" customFormat="1">
      <c r="B21" s="90"/>
      <c r="C21" s="94">
        <v>4</v>
      </c>
      <c r="D21" s="95" t="s">
        <v>171</v>
      </c>
      <c r="E21" s="366" t="s">
        <v>279</v>
      </c>
      <c r="F21" s="367"/>
      <c r="H21" s="79"/>
    </row>
    <row r="22" spans="2:8">
      <c r="B22" s="80"/>
      <c r="C22" s="97">
        <v>5</v>
      </c>
      <c r="D22" s="98" t="s">
        <v>28</v>
      </c>
      <c r="E22" s="368">
        <v>44197</v>
      </c>
      <c r="F22" s="369"/>
    </row>
    <row r="23" spans="2:8">
      <c r="B23" s="80"/>
      <c r="C23" s="370" t="s">
        <v>173</v>
      </c>
      <c r="D23" s="371"/>
      <c r="E23" s="371"/>
      <c r="F23" s="372"/>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106"/>
      <c r="D26" s="107" t="s">
        <v>77</v>
      </c>
      <c r="E26" s="108"/>
      <c r="F26" s="109">
        <f>TRUNC(SUM(F25:F25),2)</f>
        <v>1524.96</v>
      </c>
    </row>
    <row r="27" spans="2:8">
      <c r="B27" s="80"/>
      <c r="C27" s="356" t="s">
        <v>175</v>
      </c>
      <c r="D27" s="357"/>
      <c r="E27" s="357"/>
      <c r="F27" s="358"/>
    </row>
    <row r="28" spans="2:8">
      <c r="B28" s="80"/>
      <c r="C28" s="99" t="s">
        <v>176</v>
      </c>
      <c r="D28" s="110" t="s">
        <v>177</v>
      </c>
      <c r="E28" s="111"/>
      <c r="F28" s="102" t="s">
        <v>33</v>
      </c>
    </row>
    <row r="29" spans="2:8">
      <c r="B29" s="80"/>
      <c r="C29" s="94" t="s">
        <v>5</v>
      </c>
      <c r="D29" s="96" t="s">
        <v>178</v>
      </c>
      <c r="E29" s="112">
        <v>8.3299999999999999E-2</v>
      </c>
      <c r="F29" s="113">
        <f>TRUNC(($F$26*E29),2)</f>
        <v>127.02</v>
      </c>
    </row>
    <row r="30" spans="2:8">
      <c r="B30" s="80"/>
      <c r="C30" s="94" t="s">
        <v>7</v>
      </c>
      <c r="D30" s="114" t="s">
        <v>179</v>
      </c>
      <c r="E30" s="115">
        <v>0.121</v>
      </c>
      <c r="F30" s="113">
        <f>TRUNC(($F$26*E30),2)</f>
        <v>184.52</v>
      </c>
    </row>
    <row r="31" spans="2:8">
      <c r="B31" s="80"/>
      <c r="C31" s="106"/>
      <c r="D31" s="107" t="s">
        <v>77</v>
      </c>
      <c r="E31" s="116">
        <f>SUM(E29:E30)</f>
        <v>0.20430000000000001</v>
      </c>
      <c r="F31" s="117">
        <f>TRUNC(SUM(F29:F30),2)</f>
        <v>311.54000000000002</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367.3</v>
      </c>
    </row>
    <row r="35" spans="2:6">
      <c r="B35" s="80"/>
      <c r="C35" s="94" t="s">
        <v>7</v>
      </c>
      <c r="D35" s="103" t="s">
        <v>183</v>
      </c>
      <c r="E35" s="124">
        <v>2.5000000000000001E-2</v>
      </c>
      <c r="F35" s="125">
        <f t="shared" si="0"/>
        <v>45.91</v>
      </c>
    </row>
    <row r="36" spans="2:6">
      <c r="B36" s="80"/>
      <c r="C36" s="94" t="s">
        <v>10</v>
      </c>
      <c r="D36" s="103" t="s">
        <v>184</v>
      </c>
      <c r="E36" s="124">
        <f>'Planilha Almoxarife'!$E$36</f>
        <v>0.03</v>
      </c>
      <c r="F36" s="125">
        <f t="shared" si="0"/>
        <v>55.09</v>
      </c>
    </row>
    <row r="37" spans="2:6">
      <c r="B37" s="80"/>
      <c r="C37" s="94" t="s">
        <v>13</v>
      </c>
      <c r="D37" s="103" t="s">
        <v>185</v>
      </c>
      <c r="E37" s="124">
        <v>1.4999999999999999E-2</v>
      </c>
      <c r="F37" s="125">
        <f t="shared" si="0"/>
        <v>27.54</v>
      </c>
    </row>
    <row r="38" spans="2:6">
      <c r="B38" s="80"/>
      <c r="C38" s="94" t="s">
        <v>38</v>
      </c>
      <c r="D38" s="103" t="s">
        <v>186</v>
      </c>
      <c r="E38" s="124">
        <v>0.01</v>
      </c>
      <c r="F38" s="125">
        <f t="shared" si="0"/>
        <v>18.36</v>
      </c>
    </row>
    <row r="39" spans="2:6">
      <c r="B39" s="80"/>
      <c r="C39" s="94" t="s">
        <v>40</v>
      </c>
      <c r="D39" s="103" t="s">
        <v>187</v>
      </c>
      <c r="E39" s="124">
        <v>6.0000000000000001E-3</v>
      </c>
      <c r="F39" s="125">
        <f t="shared" si="0"/>
        <v>11.01</v>
      </c>
    </row>
    <row r="40" spans="2:6">
      <c r="B40" s="80"/>
      <c r="C40" s="94" t="s">
        <v>42</v>
      </c>
      <c r="D40" s="103" t="s">
        <v>188</v>
      </c>
      <c r="E40" s="124">
        <v>2E-3</v>
      </c>
      <c r="F40" s="125">
        <f t="shared" si="0"/>
        <v>3.67</v>
      </c>
    </row>
    <row r="41" spans="2:6">
      <c r="B41" s="80"/>
      <c r="C41" s="94" t="s">
        <v>44</v>
      </c>
      <c r="D41" s="103" t="s">
        <v>74</v>
      </c>
      <c r="E41" s="124">
        <v>0.08</v>
      </c>
      <c r="F41" s="125">
        <f t="shared" si="0"/>
        <v>146.91999999999999</v>
      </c>
    </row>
    <row r="42" spans="2:6">
      <c r="B42" s="80"/>
      <c r="C42" s="359" t="s">
        <v>77</v>
      </c>
      <c r="D42" s="352"/>
      <c r="E42" s="127">
        <f>SUM(E34:E41)</f>
        <v>0.36799999999999999</v>
      </c>
      <c r="F42" s="128">
        <f>TRUNC(SUM(F34:F41),2)</f>
        <v>675.8</v>
      </c>
    </row>
    <row r="43" spans="2:6" ht="11.1" customHeight="1">
      <c r="B43" s="80"/>
      <c r="C43" s="94"/>
      <c r="D43" s="103"/>
      <c r="E43" s="129"/>
      <c r="F43" s="119"/>
    </row>
    <row r="44" spans="2:6">
      <c r="B44" s="80"/>
      <c r="C44" s="120" t="s">
        <v>189</v>
      </c>
      <c r="D44" s="330" t="s">
        <v>48</v>
      </c>
      <c r="E44" s="316"/>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1">
        <v>13</v>
      </c>
      <c r="F46" s="134">
        <f>TRUNC(((E46)*21)*90%,2)</f>
        <v>245.7</v>
      </c>
    </row>
    <row r="47" spans="2:6" ht="17.25" customHeight="1">
      <c r="B47" s="80"/>
      <c r="C47" s="94" t="s">
        <v>10</v>
      </c>
      <c r="D47" s="360" t="s">
        <v>193</v>
      </c>
      <c r="E47" s="361"/>
      <c r="F47" s="135">
        <v>3.5</v>
      </c>
    </row>
    <row r="48" spans="2:6" ht="17.25" customHeight="1">
      <c r="B48" s="80"/>
      <c r="C48" s="94" t="s">
        <v>13</v>
      </c>
      <c r="D48" s="360" t="s">
        <v>194</v>
      </c>
      <c r="E48" s="361"/>
      <c r="F48" s="135">
        <v>15</v>
      </c>
    </row>
    <row r="49" spans="2:8">
      <c r="B49" s="80"/>
      <c r="C49" s="136"/>
      <c r="D49" s="351" t="s">
        <v>77</v>
      </c>
      <c r="E49" s="352"/>
      <c r="F49" s="117">
        <f>TRUNC(SUM(F45:F48),2)</f>
        <v>264.2</v>
      </c>
    </row>
    <row r="50" spans="2:8">
      <c r="B50" s="80"/>
      <c r="C50" s="348"/>
      <c r="D50" s="349"/>
      <c r="E50" s="346"/>
      <c r="F50" s="350"/>
    </row>
    <row r="51" spans="2:8" ht="32.25" customHeight="1">
      <c r="B51" s="80"/>
      <c r="C51" s="120">
        <v>2</v>
      </c>
      <c r="D51" s="137" t="s">
        <v>195</v>
      </c>
      <c r="E51" s="138" t="s">
        <v>32</v>
      </c>
      <c r="F51" s="123" t="s">
        <v>33</v>
      </c>
    </row>
    <row r="52" spans="2:8">
      <c r="B52" s="80"/>
      <c r="C52" s="94" t="s">
        <v>176</v>
      </c>
      <c r="D52" s="96" t="s">
        <v>177</v>
      </c>
      <c r="E52" s="112">
        <f>E31</f>
        <v>0.20430000000000001</v>
      </c>
      <c r="F52" s="119">
        <f>F31</f>
        <v>311.54000000000002</v>
      </c>
    </row>
    <row r="53" spans="2:8">
      <c r="B53" s="80"/>
      <c r="C53" s="94" t="s">
        <v>180</v>
      </c>
      <c r="D53" s="114" t="s">
        <v>196</v>
      </c>
      <c r="E53" s="115">
        <f>E42</f>
        <v>0.36799999999999999</v>
      </c>
      <c r="F53" s="119">
        <f>F42</f>
        <v>675.8</v>
      </c>
    </row>
    <row r="54" spans="2:8">
      <c r="B54" s="80"/>
      <c r="C54" s="94" t="s">
        <v>189</v>
      </c>
      <c r="D54" s="114" t="s">
        <v>48</v>
      </c>
      <c r="E54" s="139"/>
      <c r="F54" s="119">
        <f>F49</f>
        <v>264.2</v>
      </c>
    </row>
    <row r="55" spans="2:8">
      <c r="B55" s="80"/>
      <c r="C55" s="136"/>
      <c r="D55" s="126" t="s">
        <v>77</v>
      </c>
      <c r="E55" s="140"/>
      <c r="F55" s="117">
        <f>SUM(F52:F54)</f>
        <v>1251.54</v>
      </c>
    </row>
    <row r="56" spans="2:8">
      <c r="B56" s="80"/>
      <c r="C56" s="353"/>
      <c r="D56" s="354"/>
      <c r="E56" s="354"/>
      <c r="F56" s="355"/>
    </row>
    <row r="57" spans="2:8">
      <c r="B57" s="80"/>
      <c r="C57" s="340" t="s">
        <v>197</v>
      </c>
      <c r="D57" s="341"/>
      <c r="E57" s="341"/>
      <c r="F57" s="342"/>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9.44</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60.99</v>
      </c>
      <c r="G61" s="146"/>
      <c r="H61" s="147"/>
    </row>
    <row r="62" spans="2:8" s="78" customFormat="1">
      <c r="B62" s="142"/>
      <c r="C62" s="143" t="s">
        <v>13</v>
      </c>
      <c r="D62" s="144" t="s">
        <v>202</v>
      </c>
      <c r="E62" s="145">
        <v>1.8499999999999999E-2</v>
      </c>
      <c r="F62" s="125">
        <f>TRUNC(((F26+F55)*E62),2)</f>
        <v>51.36</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5" t="s">
        <v>77</v>
      </c>
      <c r="D65" s="326"/>
      <c r="E65" s="148">
        <f>SUM(E59:E64)</f>
        <v>6.2700000000000006E-2</v>
      </c>
      <c r="F65" s="128">
        <f>TRUNC(SUM(F59:F64),2)</f>
        <v>121.79</v>
      </c>
    </row>
    <row r="66" spans="2:8">
      <c r="B66" s="80"/>
      <c r="C66" s="345"/>
      <c r="D66" s="346"/>
      <c r="E66" s="346"/>
      <c r="F66" s="347"/>
    </row>
    <row r="67" spans="2:8">
      <c r="B67" s="80"/>
      <c r="C67" s="340" t="s">
        <v>205</v>
      </c>
      <c r="D67" s="341"/>
      <c r="E67" s="341"/>
      <c r="F67" s="342"/>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8" t="s">
        <v>208</v>
      </c>
    </row>
    <row r="71" spans="2:8">
      <c r="B71" s="80"/>
      <c r="C71" s="94" t="s">
        <v>10</v>
      </c>
      <c r="D71" s="96" t="s">
        <v>209</v>
      </c>
      <c r="E71" s="145">
        <v>0</v>
      </c>
      <c r="F71" s="152">
        <f t="shared" si="1"/>
        <v>0</v>
      </c>
      <c r="H71" s="318"/>
    </row>
    <row r="72" spans="2:8">
      <c r="B72" s="80"/>
      <c r="C72" s="94" t="s">
        <v>13</v>
      </c>
      <c r="D72" s="96" t="s">
        <v>210</v>
      </c>
      <c r="E72" s="145">
        <v>0</v>
      </c>
      <c r="F72" s="152">
        <f t="shared" si="1"/>
        <v>0</v>
      </c>
      <c r="H72" s="318"/>
    </row>
    <row r="73" spans="2:8">
      <c r="B73" s="80"/>
      <c r="C73" s="94" t="s">
        <v>38</v>
      </c>
      <c r="D73" s="96" t="s">
        <v>84</v>
      </c>
      <c r="E73" s="145">
        <v>0</v>
      </c>
      <c r="F73" s="152">
        <f t="shared" si="1"/>
        <v>0</v>
      </c>
      <c r="H73" s="318"/>
    </row>
    <row r="74" spans="2:8">
      <c r="B74" s="80"/>
      <c r="C74" s="94" t="s">
        <v>40</v>
      </c>
      <c r="D74" s="96" t="s">
        <v>55</v>
      </c>
      <c r="E74" s="145">
        <v>0</v>
      </c>
      <c r="F74" s="152">
        <f t="shared" si="1"/>
        <v>0</v>
      </c>
      <c r="H74" s="318"/>
    </row>
    <row r="75" spans="2:8" ht="16.5" customHeight="1">
      <c r="B75" s="80"/>
      <c r="C75" s="325" t="s">
        <v>77</v>
      </c>
      <c r="D75" s="331"/>
      <c r="E75" s="153">
        <f>SUM(E69:E74)</f>
        <v>0</v>
      </c>
      <c r="F75" s="128">
        <f>TRUNC(SUM(F69:F74),2)</f>
        <v>0</v>
      </c>
    </row>
    <row r="76" spans="2:8">
      <c r="B76" s="80"/>
      <c r="C76" s="348"/>
      <c r="D76" s="349"/>
      <c r="E76" s="349"/>
      <c r="F76" s="350"/>
    </row>
    <row r="77" spans="2:8">
      <c r="B77" s="80"/>
      <c r="C77" s="348"/>
      <c r="D77" s="349"/>
      <c r="E77" s="349"/>
      <c r="F77" s="350"/>
    </row>
    <row r="78" spans="2:8" ht="40.5" customHeight="1">
      <c r="B78" s="80"/>
      <c r="C78" s="120">
        <v>4</v>
      </c>
      <c r="D78" s="330" t="s">
        <v>211</v>
      </c>
      <c r="E78" s="316"/>
      <c r="F78" s="123" t="s">
        <v>33</v>
      </c>
    </row>
    <row r="79" spans="2:8">
      <c r="B79" s="80"/>
      <c r="C79" s="94" t="s">
        <v>67</v>
      </c>
      <c r="D79" s="96" t="s">
        <v>212</v>
      </c>
      <c r="E79" s="154"/>
      <c r="F79" s="119">
        <f>F75</f>
        <v>0</v>
      </c>
    </row>
    <row r="80" spans="2:8">
      <c r="B80" s="80"/>
      <c r="C80" s="155"/>
      <c r="D80" s="338" t="s">
        <v>77</v>
      </c>
      <c r="E80" s="339"/>
      <c r="F80" s="117">
        <f>TRUNC(SUM(F79:F79),2)</f>
        <v>0</v>
      </c>
    </row>
    <row r="81" spans="2:6">
      <c r="B81" s="80"/>
      <c r="C81" s="340" t="s">
        <v>213</v>
      </c>
      <c r="D81" s="341"/>
      <c r="E81" s="341"/>
      <c r="F81" s="342"/>
    </row>
    <row r="82" spans="2:6">
      <c r="B82" s="80"/>
      <c r="C82" s="99">
        <v>5</v>
      </c>
      <c r="D82" s="343" t="s">
        <v>58</v>
      </c>
      <c r="E82" s="344"/>
      <c r="F82" s="102" t="s">
        <v>33</v>
      </c>
    </row>
    <row r="83" spans="2:6">
      <c r="B83" s="80"/>
      <c r="C83" s="94" t="s">
        <v>5</v>
      </c>
      <c r="D83" s="320" t="s">
        <v>214</v>
      </c>
      <c r="E83" s="321"/>
      <c r="F83" s="156">
        <f>'Uniformes - Pedreiro'!F5</f>
        <v>31.69</v>
      </c>
    </row>
    <row r="84" spans="2:6">
      <c r="B84" s="80"/>
      <c r="C84" s="94" t="s">
        <v>7</v>
      </c>
      <c r="D84" s="320" t="s">
        <v>215</v>
      </c>
      <c r="E84" s="321"/>
      <c r="F84" s="179">
        <f>'Equipamentos - Pedreiro'!F9</f>
        <v>17.86</v>
      </c>
    </row>
    <row r="85" spans="2:6">
      <c r="B85" s="80"/>
      <c r="C85" s="94" t="s">
        <v>10</v>
      </c>
      <c r="D85" s="320"/>
      <c r="E85" s="321"/>
      <c r="F85" s="119">
        <v>0</v>
      </c>
    </row>
    <row r="86" spans="2:6" ht="16.5" customHeight="1">
      <c r="B86" s="80"/>
      <c r="C86" s="325" t="s">
        <v>77</v>
      </c>
      <c r="D86" s="331"/>
      <c r="E86" s="326"/>
      <c r="F86" s="128">
        <f>TRUNC(SUM(F83:F85),2)</f>
        <v>49.55</v>
      </c>
    </row>
    <row r="87" spans="2:6">
      <c r="B87" s="80"/>
      <c r="C87" s="332"/>
      <c r="D87" s="333"/>
      <c r="E87" s="333"/>
      <c r="F87" s="334"/>
    </row>
    <row r="88" spans="2:6">
      <c r="B88" s="80"/>
      <c r="C88" s="335" t="s">
        <v>216</v>
      </c>
      <c r="D88" s="336"/>
      <c r="E88" s="336"/>
      <c r="F88" s="337"/>
    </row>
    <row r="89" spans="2:6">
      <c r="B89" s="80"/>
      <c r="C89" s="99">
        <v>6</v>
      </c>
      <c r="D89" s="157" t="s">
        <v>115</v>
      </c>
      <c r="E89" s="101" t="s">
        <v>32</v>
      </c>
      <c r="F89" s="102" t="s">
        <v>33</v>
      </c>
    </row>
    <row r="90" spans="2:6">
      <c r="B90" s="80"/>
      <c r="C90" s="94" t="s">
        <v>5</v>
      </c>
      <c r="D90" s="103" t="s">
        <v>217</v>
      </c>
      <c r="E90" s="158">
        <f>'Planilha Almoxarife'!E90</f>
        <v>5.0000000000000001E-3</v>
      </c>
      <c r="F90" s="159">
        <f>TRUNC((E90*F109),2)</f>
        <v>14.73</v>
      </c>
    </row>
    <row r="91" spans="2:6">
      <c r="B91" s="80"/>
      <c r="C91" s="94" t="s">
        <v>7</v>
      </c>
      <c r="D91" s="103" t="s">
        <v>126</v>
      </c>
      <c r="E91" s="158">
        <f>'Planilha Almoxarife'!E91</f>
        <v>5.0000000000000001E-3</v>
      </c>
      <c r="F91" s="159">
        <f>TRUNC((F109*E91),2)</f>
        <v>14.73</v>
      </c>
    </row>
    <row r="92" spans="2:6">
      <c r="B92" s="80"/>
      <c r="C92" s="94" t="s">
        <v>10</v>
      </c>
      <c r="D92" s="103" t="s">
        <v>117</v>
      </c>
      <c r="E92" s="160"/>
      <c r="F92" s="159"/>
    </row>
    <row r="93" spans="2:6">
      <c r="B93" s="80"/>
      <c r="C93" s="161"/>
      <c r="D93" s="121" t="s">
        <v>218</v>
      </c>
      <c r="E93" s="160"/>
      <c r="F93" s="162"/>
    </row>
    <row r="94" spans="2:6">
      <c r="B94" s="80"/>
      <c r="C94" s="161"/>
      <c r="D94" s="103" t="s">
        <v>219</v>
      </c>
      <c r="E94" s="158">
        <f>'Planilha Almoxarife'!E94</f>
        <v>4.0000000000000001E-3</v>
      </c>
      <c r="F94" s="159">
        <f>TRUNC(((F90+F91+F109)/E101*E94),2)</f>
        <v>12.84</v>
      </c>
    </row>
    <row r="95" spans="2:6">
      <c r="B95" s="80"/>
      <c r="C95" s="161"/>
      <c r="D95" s="103" t="s">
        <v>220</v>
      </c>
      <c r="E95" s="158">
        <f>'Planilha Almoxarife'!E95</f>
        <v>1.8499999999999999E-2</v>
      </c>
      <c r="F95" s="159">
        <f>TRUNC(((F90+F91+F109)/E101*E95),2)</f>
        <v>59.38</v>
      </c>
    </row>
    <row r="96" spans="2:6">
      <c r="B96" s="80"/>
      <c r="C96" s="161"/>
      <c r="D96" s="121" t="s">
        <v>221</v>
      </c>
      <c r="E96" s="160"/>
      <c r="F96" s="159"/>
    </row>
    <row r="97" spans="2:6">
      <c r="B97" s="80"/>
      <c r="C97" s="161"/>
      <c r="D97" s="103" t="s">
        <v>222</v>
      </c>
      <c r="E97" s="158">
        <v>0.05</v>
      </c>
      <c r="F97" s="159">
        <f>TRUNC((F90+F91+F109)/E101*E97,2)</f>
        <v>160.5</v>
      </c>
    </row>
    <row r="98" spans="2:6">
      <c r="B98" s="80"/>
      <c r="C98" s="161"/>
      <c r="D98" s="121" t="s">
        <v>223</v>
      </c>
      <c r="E98" s="160"/>
      <c r="F98" s="162"/>
    </row>
    <row r="99" spans="2:6">
      <c r="B99" s="80"/>
      <c r="C99" s="161"/>
      <c r="D99" s="163"/>
      <c r="E99" s="158"/>
      <c r="F99" s="159">
        <f>TRUNC((F90+F91+F109)/E101*E99,2)</f>
        <v>0</v>
      </c>
    </row>
    <row r="100" spans="2:6">
      <c r="B100" s="80"/>
      <c r="C100" s="325" t="s">
        <v>77</v>
      </c>
      <c r="D100" s="326"/>
      <c r="E100" s="164">
        <f>SUM(E90:E98)</f>
        <v>8.2500000000000004E-2</v>
      </c>
      <c r="F100" s="165">
        <f>SUM(F90:F99)</f>
        <v>262.18</v>
      </c>
    </row>
    <row r="101" spans="2:6">
      <c r="B101" s="80"/>
      <c r="C101" s="166">
        <f>SUM(E94:E99)</f>
        <v>7.2499999999999995E-2</v>
      </c>
      <c r="D101" s="167" t="s">
        <v>224</v>
      </c>
      <c r="E101" s="168">
        <f>1-C101/1</f>
        <v>0.92749999999999999</v>
      </c>
      <c r="F101" s="169"/>
    </row>
    <row r="102" spans="2:6">
      <c r="B102" s="80"/>
      <c r="C102" s="327" t="s">
        <v>225</v>
      </c>
      <c r="D102" s="328"/>
      <c r="E102" s="328"/>
      <c r="F102" s="329"/>
    </row>
    <row r="103" spans="2:6" ht="30" customHeight="1">
      <c r="B103" s="80"/>
      <c r="C103" s="170"/>
      <c r="D103" s="330" t="s">
        <v>226</v>
      </c>
      <c r="E103" s="316"/>
      <c r="F103" s="123" t="s">
        <v>33</v>
      </c>
    </row>
    <row r="104" spans="2:6">
      <c r="B104" s="80"/>
      <c r="C104" s="94" t="s">
        <v>5</v>
      </c>
      <c r="D104" s="319" t="s">
        <v>227</v>
      </c>
      <c r="E104" s="319"/>
      <c r="F104" s="119">
        <f>F26</f>
        <v>1524.96</v>
      </c>
    </row>
    <row r="105" spans="2:6">
      <c r="B105" s="80"/>
      <c r="C105" s="94" t="s">
        <v>7</v>
      </c>
      <c r="D105" s="319" t="s">
        <v>228</v>
      </c>
      <c r="E105" s="319"/>
      <c r="F105" s="119">
        <f>F55</f>
        <v>1251.54</v>
      </c>
    </row>
    <row r="106" spans="2:6">
      <c r="B106" s="80"/>
      <c r="C106" s="94" t="s">
        <v>10</v>
      </c>
      <c r="D106" s="319" t="s">
        <v>229</v>
      </c>
      <c r="E106" s="319"/>
      <c r="F106" s="119">
        <f>F65</f>
        <v>121.79</v>
      </c>
    </row>
    <row r="107" spans="2:6">
      <c r="B107" s="80"/>
      <c r="C107" s="94" t="s">
        <v>13</v>
      </c>
      <c r="D107" s="320" t="s">
        <v>230</v>
      </c>
      <c r="E107" s="321"/>
      <c r="F107" s="119">
        <f>F80</f>
        <v>0</v>
      </c>
    </row>
    <row r="108" spans="2:6">
      <c r="B108" s="80"/>
      <c r="C108" s="94" t="s">
        <v>38</v>
      </c>
      <c r="D108" s="319" t="s">
        <v>231</v>
      </c>
      <c r="E108" s="319"/>
      <c r="F108" s="119">
        <f>F86</f>
        <v>49.55</v>
      </c>
    </row>
    <row r="109" spans="2:6">
      <c r="B109" s="80"/>
      <c r="C109" s="322" t="s">
        <v>232</v>
      </c>
      <c r="D109" s="323"/>
      <c r="E109" s="324"/>
      <c r="F109" s="171">
        <f>TRUNC(SUM(F104:F108),2)</f>
        <v>2947.84</v>
      </c>
    </row>
    <row r="110" spans="2:6">
      <c r="B110" s="80"/>
      <c r="C110" s="94" t="s">
        <v>40</v>
      </c>
      <c r="D110" s="320" t="s">
        <v>233</v>
      </c>
      <c r="E110" s="321"/>
      <c r="F110" s="172">
        <f>F100</f>
        <v>262.18</v>
      </c>
    </row>
    <row r="111" spans="2:6">
      <c r="B111" s="80"/>
      <c r="C111" s="314" t="s">
        <v>234</v>
      </c>
      <c r="D111" s="315"/>
      <c r="E111" s="316"/>
      <c r="F111" s="173">
        <f>SUM(F109:F110)</f>
        <v>3210.02</v>
      </c>
    </row>
    <row r="112" spans="2:6">
      <c r="B112" s="80"/>
      <c r="C112" s="174"/>
      <c r="D112" s="175"/>
      <c r="E112" s="175"/>
      <c r="F112" s="176"/>
    </row>
    <row r="113" spans="3:6">
      <c r="C113" s="317"/>
      <c r="D113" s="317"/>
      <c r="E113" s="317"/>
      <c r="F113" s="317"/>
    </row>
    <row r="128" spans="3:6">
      <c r="C128" s="79" t="s">
        <v>235</v>
      </c>
    </row>
    <row r="129" spans="3:3">
      <c r="C129" s="79" t="s">
        <v>191</v>
      </c>
    </row>
  </sheetData>
  <sheetProtection algorithmName="SHA-512" hashValue="O8c4XRJInxBNU7qZ83nmFXOkuXa5VNfLSo3RWmUnEMudmoe0p5wTfO9D5ORuIuvUYjvjIdVLBoCkP7kOWvmQFw==" saltValue="U+AcWwqr+JW386cTEK5vUQ=="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G33" sqref="G3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273</v>
      </c>
      <c r="C2" s="74">
        <v>4</v>
      </c>
      <c r="D2" s="74" t="s">
        <v>243</v>
      </c>
      <c r="E2" s="75">
        <v>74.66</v>
      </c>
      <c r="F2" s="76">
        <f>E2*C2</f>
        <v>298.64</v>
      </c>
    </row>
    <row r="3" spans="1:6">
      <c r="A3" s="72">
        <v>2</v>
      </c>
      <c r="B3" s="73" t="s">
        <v>274</v>
      </c>
      <c r="C3" s="74">
        <v>2</v>
      </c>
      <c r="D3" s="74" t="s">
        <v>246</v>
      </c>
      <c r="E3" s="75">
        <v>40.840000000000003</v>
      </c>
      <c r="F3" s="76">
        <f>E3*C3</f>
        <v>81.680000000000007</v>
      </c>
    </row>
    <row r="4" spans="1:6">
      <c r="A4" s="393" t="s">
        <v>247</v>
      </c>
      <c r="B4" s="393"/>
      <c r="C4" s="393"/>
      <c r="D4" s="393"/>
      <c r="E4" s="393"/>
      <c r="F4" s="76">
        <f>SUM(F2:F3)</f>
        <v>380.32</v>
      </c>
    </row>
    <row r="5" spans="1:6">
      <c r="A5" s="393" t="s">
        <v>248</v>
      </c>
      <c r="B5" s="393"/>
      <c r="C5" s="393"/>
      <c r="D5" s="393"/>
      <c r="E5" s="393"/>
      <c r="F5" s="76">
        <f>TRUNC(F4/12,2)</f>
        <v>31.69</v>
      </c>
    </row>
  </sheetData>
  <sheetProtection algorithmName="SHA-512" hashValue="o9hop17j2SOa7gK7dthyWZ+nSQSdcLAVeVOGDMMhHzUqDwVTIoNtZujwvykMvT3Eb8KJZlk7l758eHnwPdQJdA==" saltValue="J/owWYz6QGxrtQtKubnKM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275</v>
      </c>
      <c r="C2" s="74">
        <v>1</v>
      </c>
      <c r="D2" s="74" t="s">
        <v>243</v>
      </c>
      <c r="E2" s="75">
        <v>18.36</v>
      </c>
      <c r="F2" s="76">
        <f t="shared" ref="F2:F7" si="0">E2*C2</f>
        <v>18.36</v>
      </c>
    </row>
    <row r="3" spans="1:6" ht="30">
      <c r="A3" s="72">
        <v>2</v>
      </c>
      <c r="B3" s="73" t="s">
        <v>276</v>
      </c>
      <c r="C3" s="74">
        <v>2</v>
      </c>
      <c r="D3" s="74" t="s">
        <v>243</v>
      </c>
      <c r="E3" s="75">
        <v>4.18</v>
      </c>
      <c r="F3" s="76">
        <f t="shared" si="0"/>
        <v>8.36</v>
      </c>
    </row>
    <row r="4" spans="1:6" ht="45">
      <c r="A4" s="72">
        <v>3</v>
      </c>
      <c r="B4" s="73" t="s">
        <v>250</v>
      </c>
      <c r="C4" s="74">
        <v>40</v>
      </c>
      <c r="D4" s="74" t="s">
        <v>243</v>
      </c>
      <c r="E4" s="75">
        <v>2.94</v>
      </c>
      <c r="F4" s="76">
        <f t="shared" si="0"/>
        <v>117.6</v>
      </c>
    </row>
    <row r="5" spans="1:6" ht="30">
      <c r="A5" s="72">
        <v>4</v>
      </c>
      <c r="B5" s="73" t="s">
        <v>280</v>
      </c>
      <c r="C5" s="74">
        <v>6</v>
      </c>
      <c r="D5" s="74" t="s">
        <v>243</v>
      </c>
      <c r="E5" s="75">
        <v>1.24</v>
      </c>
      <c r="F5" s="76">
        <f t="shared" si="0"/>
        <v>7.44</v>
      </c>
    </row>
    <row r="6" spans="1:6" ht="30">
      <c r="A6" s="72">
        <v>5</v>
      </c>
      <c r="B6" s="73" t="s">
        <v>281</v>
      </c>
      <c r="C6" s="74">
        <v>4</v>
      </c>
      <c r="D6" s="74" t="s">
        <v>246</v>
      </c>
      <c r="E6" s="75">
        <v>11.3</v>
      </c>
      <c r="F6" s="76">
        <f t="shared" si="0"/>
        <v>45.2</v>
      </c>
    </row>
    <row r="7" spans="1:6" ht="30">
      <c r="A7" s="72">
        <v>6</v>
      </c>
      <c r="B7" s="73" t="s">
        <v>263</v>
      </c>
      <c r="C7" s="74">
        <v>2</v>
      </c>
      <c r="D7" s="74" t="s">
        <v>243</v>
      </c>
      <c r="E7" s="75">
        <v>8.6999999999999993</v>
      </c>
      <c r="F7" s="76">
        <f t="shared" si="0"/>
        <v>17.399999999999999</v>
      </c>
    </row>
    <row r="8" spans="1:6">
      <c r="A8" s="393" t="s">
        <v>247</v>
      </c>
      <c r="B8" s="393"/>
      <c r="C8" s="393"/>
      <c r="D8" s="393"/>
      <c r="E8" s="393"/>
      <c r="F8" s="76">
        <f>SUM(F2:F7)</f>
        <v>214.36</v>
      </c>
    </row>
    <row r="9" spans="1:6">
      <c r="A9" s="393" t="s">
        <v>248</v>
      </c>
      <c r="B9" s="393"/>
      <c r="C9" s="393"/>
      <c r="D9" s="393"/>
      <c r="E9" s="393"/>
      <c r="F9" s="76">
        <f>TRUNC(F8/12,2)</f>
        <v>17.86</v>
      </c>
    </row>
  </sheetData>
  <sheetProtection algorithmName="SHA-512" hashValue="vJHKIFgkeCBERVtwCMbbGypdoNRUJnDfeqUX6uEuv2v3cQcI1Krdh8s+qLQuQ19OLVmCtloXcuJZrXbbi3OHYg==" saltValue="jU9VDZ07DdHNt4w7wvHxMg==" spinCount="100000" sheet="1" objects="1" scenarios="1" formatCells="0"/>
  <mergeCells count="2">
    <mergeCell ref="A8:E8"/>
    <mergeCell ref="A9:E9"/>
  </mergeCells>
  <pageMargins left="0.51180555555555596" right="0.51180555555555596" top="0.78680555555555598" bottom="0.78680555555555598" header="0.31388888888888899" footer="0.31388888888888899"/>
  <pageSetup paperSize="9" scale="88"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80" customWidth="1"/>
    <col min="2" max="2" width="7.28515625" style="181" customWidth="1"/>
    <col min="3" max="16384" width="9.140625" style="180"/>
  </cols>
  <sheetData>
    <row r="1" spans="1:2" ht="15.75">
      <c r="A1" s="182" t="s">
        <v>143</v>
      </c>
      <c r="B1" s="183"/>
    </row>
    <row r="2" spans="1:2" ht="15.75">
      <c r="A2" s="182" t="s">
        <v>144</v>
      </c>
      <c r="B2" s="183"/>
    </row>
    <row r="3" spans="1:2">
      <c r="A3" s="184"/>
      <c r="B3" s="183"/>
    </row>
    <row r="4" spans="1:2" ht="41.25" customHeight="1">
      <c r="A4" s="309" t="s">
        <v>145</v>
      </c>
      <c r="B4" s="305"/>
    </row>
    <row r="5" spans="1:2" ht="15">
      <c r="A5" s="310"/>
      <c r="B5" s="305"/>
    </row>
    <row r="6" spans="1:2" ht="57" customHeight="1">
      <c r="A6" s="311" t="s">
        <v>146</v>
      </c>
      <c r="B6" s="312"/>
    </row>
    <row r="7" spans="1:2" ht="57" customHeight="1">
      <c r="A7" s="308" t="s">
        <v>147</v>
      </c>
      <c r="B7" s="301"/>
    </row>
    <row r="8" spans="1:2" ht="68.25" customHeight="1">
      <c r="A8" s="313" t="s">
        <v>148</v>
      </c>
      <c r="B8" s="307"/>
    </row>
    <row r="9" spans="1:2" ht="41.25" customHeight="1">
      <c r="A9" s="306" t="s">
        <v>149</v>
      </c>
      <c r="B9" s="307"/>
    </row>
    <row r="10" spans="1:2" ht="30.75" customHeight="1">
      <c r="A10" s="308" t="s">
        <v>150</v>
      </c>
      <c r="B10" s="301"/>
    </row>
    <row r="11" spans="1:2" ht="27.75" customHeight="1">
      <c r="A11" s="308" t="s">
        <v>151</v>
      </c>
      <c r="B11" s="301"/>
    </row>
    <row r="12" spans="1:2" ht="39.75" customHeight="1">
      <c r="A12" s="308" t="s">
        <v>152</v>
      </c>
      <c r="B12" s="301"/>
    </row>
    <row r="13" spans="1:2" ht="66" customHeight="1">
      <c r="A13" s="308" t="s">
        <v>153</v>
      </c>
      <c r="B13" s="301"/>
    </row>
    <row r="14" spans="1:2" ht="54" customHeight="1">
      <c r="A14" s="300" t="s">
        <v>154</v>
      </c>
      <c r="B14" s="301"/>
    </row>
    <row r="15" spans="1:2" ht="23.25" customHeight="1">
      <c r="A15" s="302" t="s">
        <v>155</v>
      </c>
      <c r="B15" s="303"/>
    </row>
    <row r="16" spans="1:2" ht="15">
      <c r="A16" s="304"/>
      <c r="B16" s="305"/>
    </row>
    <row r="17" spans="1:4">
      <c r="A17" s="185"/>
      <c r="C17" s="185"/>
      <c r="D17" s="185"/>
    </row>
    <row r="18" spans="1:4">
      <c r="A18" s="185"/>
      <c r="C18" s="185"/>
      <c r="D18" s="185"/>
    </row>
    <row r="19" spans="1:4">
      <c r="A19" s="185"/>
      <c r="C19" s="185"/>
      <c r="D19" s="185"/>
    </row>
    <row r="20" spans="1:4">
      <c r="A20" s="185"/>
      <c r="C20" s="185"/>
      <c r="D20" s="185"/>
    </row>
    <row r="26" spans="1:4">
      <c r="A26" s="186"/>
      <c r="B26" s="183"/>
      <c r="C26" s="186"/>
    </row>
    <row r="27" spans="1:4">
      <c r="A27" s="186"/>
      <c r="B27" s="183"/>
      <c r="C27" s="186"/>
    </row>
    <row r="28" spans="1:4">
      <c r="A28" s="186"/>
      <c r="B28" s="183"/>
      <c r="C28" s="186"/>
    </row>
    <row r="29" spans="1:4">
      <c r="A29" s="186"/>
      <c r="B29" s="183"/>
      <c r="C29" s="186"/>
    </row>
    <row r="30" spans="1:4">
      <c r="A30" s="186"/>
      <c r="B30" s="183"/>
      <c r="C30" s="186"/>
    </row>
    <row r="31" spans="1:4">
      <c r="A31" s="186"/>
      <c r="B31" s="183"/>
      <c r="C31" s="186"/>
    </row>
    <row r="32" spans="1:4">
      <c r="A32" s="186"/>
      <c r="B32" s="187"/>
      <c r="C32" s="188"/>
    </row>
    <row r="33" spans="1:3">
      <c r="A33" s="186"/>
      <c r="B33" s="187"/>
      <c r="C33" s="188"/>
    </row>
    <row r="34" spans="1:3">
      <c r="A34" s="186"/>
      <c r="B34" s="187"/>
      <c r="C34" s="188"/>
    </row>
    <row r="35" spans="1:3">
      <c r="A35" s="186"/>
      <c r="B35" s="187"/>
      <c r="C35" s="186"/>
    </row>
    <row r="36" spans="1:3">
      <c r="A36" s="186"/>
      <c r="B36" s="187"/>
      <c r="C36" s="186"/>
    </row>
    <row r="37" spans="1:3">
      <c r="A37" s="186"/>
      <c r="B37" s="183"/>
      <c r="C37" s="186"/>
    </row>
    <row r="38" spans="1:3">
      <c r="A38" s="186"/>
      <c r="B38" s="183"/>
      <c r="C38" s="188"/>
    </row>
    <row r="39" spans="1:3">
      <c r="A39" s="186"/>
      <c r="B39" s="183"/>
      <c r="C39" s="186"/>
    </row>
    <row r="40" spans="1:3">
      <c r="A40" s="186"/>
      <c r="B40" s="183"/>
      <c r="C40" s="186"/>
    </row>
    <row r="41" spans="1:3">
      <c r="A41" s="186"/>
      <c r="B41" s="183"/>
      <c r="C41" s="186"/>
    </row>
    <row r="42" spans="1:3">
      <c r="A42" s="186"/>
      <c r="B42" s="183"/>
      <c r="C42" s="186"/>
    </row>
    <row r="43" spans="1:3">
      <c r="A43" s="186"/>
      <c r="B43" s="183"/>
      <c r="C43" s="186"/>
    </row>
    <row r="45" spans="1:3">
      <c r="A45" s="189"/>
      <c r="B45" s="190"/>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30"/>
  <sheetViews>
    <sheetView view="pageBreakPreview" topLeftCell="A84" zoomScale="120" zoomScaleNormal="100" zoomScaleSheetLayoutView="120" workbookViewId="0">
      <selection activeCell="F112" sqref="F112"/>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4" t="s">
        <v>156</v>
      </c>
      <c r="D8" s="385"/>
      <c r="E8" s="385"/>
      <c r="F8" s="386"/>
    </row>
    <row r="9" spans="2:8" ht="18" customHeight="1">
      <c r="B9" s="80"/>
      <c r="C9" s="87"/>
      <c r="D9" s="88"/>
      <c r="E9" s="88"/>
      <c r="F9" s="89"/>
    </row>
    <row r="10" spans="2:8" s="77" customFormat="1">
      <c r="B10" s="90"/>
      <c r="C10" s="91" t="s">
        <v>5</v>
      </c>
      <c r="D10" s="92" t="s">
        <v>157</v>
      </c>
      <c r="E10" s="387"/>
      <c r="F10" s="388"/>
      <c r="H10" s="79"/>
    </row>
    <row r="11" spans="2:8" s="77" customFormat="1" ht="37.5" customHeight="1">
      <c r="B11" s="90"/>
      <c r="C11" s="91" t="s">
        <v>7</v>
      </c>
      <c r="D11" s="92" t="s">
        <v>158</v>
      </c>
      <c r="E11" s="389" t="s">
        <v>159</v>
      </c>
      <c r="F11" s="390"/>
      <c r="H11" s="79"/>
    </row>
    <row r="12" spans="2:8" s="77" customFormat="1">
      <c r="B12" s="90"/>
      <c r="C12" s="91" t="s">
        <v>10</v>
      </c>
      <c r="D12" s="92" t="s">
        <v>160</v>
      </c>
      <c r="E12" s="391" t="s">
        <v>320</v>
      </c>
      <c r="F12" s="392"/>
      <c r="H12" s="79"/>
    </row>
    <row r="13" spans="2:8" s="77" customFormat="1">
      <c r="B13" s="90"/>
      <c r="C13" s="91" t="s">
        <v>13</v>
      </c>
      <c r="D13" s="92" t="s">
        <v>161</v>
      </c>
      <c r="E13" s="376" t="s">
        <v>162</v>
      </c>
      <c r="F13" s="377"/>
      <c r="H13" s="79"/>
    </row>
    <row r="14" spans="2:8" s="77" customFormat="1">
      <c r="B14" s="90"/>
      <c r="C14" s="373" t="s">
        <v>163</v>
      </c>
      <c r="D14" s="374"/>
      <c r="E14" s="374"/>
      <c r="F14" s="375"/>
      <c r="H14" s="79"/>
    </row>
    <row r="15" spans="2:8" s="77" customFormat="1">
      <c r="B15" s="90"/>
      <c r="C15" s="91"/>
      <c r="D15" s="92" t="s">
        <v>164</v>
      </c>
      <c r="E15" s="376" t="s">
        <v>20</v>
      </c>
      <c r="F15" s="377"/>
      <c r="H15" s="79"/>
    </row>
    <row r="16" spans="2:8" s="77" customFormat="1">
      <c r="B16" s="90"/>
      <c r="C16" s="93"/>
      <c r="D16" s="378" t="s">
        <v>165</v>
      </c>
      <c r="E16" s="379"/>
      <c r="F16" s="380"/>
      <c r="H16" s="79"/>
    </row>
    <row r="17" spans="2:8" s="77" customFormat="1">
      <c r="B17" s="90"/>
      <c r="C17" s="381" t="s">
        <v>22</v>
      </c>
      <c r="D17" s="382"/>
      <c r="E17" s="382"/>
      <c r="F17" s="383"/>
      <c r="H17" s="79"/>
    </row>
    <row r="18" spans="2:8" s="77" customFormat="1">
      <c r="B18" s="90"/>
      <c r="C18" s="94">
        <v>1</v>
      </c>
      <c r="D18" s="95" t="s">
        <v>166</v>
      </c>
      <c r="E18" s="366" t="s">
        <v>167</v>
      </c>
      <c r="F18" s="367"/>
      <c r="H18" s="79"/>
    </row>
    <row r="19" spans="2:8" s="77" customFormat="1">
      <c r="B19" s="90"/>
      <c r="C19" s="94">
        <v>2</v>
      </c>
      <c r="D19" s="96" t="s">
        <v>168</v>
      </c>
      <c r="E19" s="362" t="s">
        <v>282</v>
      </c>
      <c r="F19" s="363"/>
      <c r="H19" s="79"/>
    </row>
    <row r="20" spans="2:8" s="77" customFormat="1">
      <c r="B20" s="90"/>
      <c r="C20" s="94">
        <v>3</v>
      </c>
      <c r="D20" s="95" t="s">
        <v>170</v>
      </c>
      <c r="E20" s="394">
        <v>1524.96</v>
      </c>
      <c r="F20" s="365"/>
      <c r="H20" s="79"/>
    </row>
    <row r="21" spans="2:8" s="77" customFormat="1">
      <c r="B21" s="90"/>
      <c r="C21" s="94">
        <v>4</v>
      </c>
      <c r="D21" s="95" t="s">
        <v>171</v>
      </c>
      <c r="E21" s="366" t="s">
        <v>283</v>
      </c>
      <c r="F21" s="367"/>
      <c r="H21" s="79"/>
    </row>
    <row r="22" spans="2:8">
      <c r="B22" s="80"/>
      <c r="C22" s="97">
        <v>5</v>
      </c>
      <c r="D22" s="98" t="s">
        <v>28</v>
      </c>
      <c r="E22" s="368">
        <v>44197</v>
      </c>
      <c r="F22" s="369"/>
    </row>
    <row r="23" spans="2:8">
      <c r="B23" s="80"/>
      <c r="C23" s="370" t="s">
        <v>173</v>
      </c>
      <c r="D23" s="371"/>
      <c r="E23" s="371"/>
      <c r="F23" s="372"/>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97" t="s">
        <v>7</v>
      </c>
      <c r="D26" s="103" t="s">
        <v>284</v>
      </c>
      <c r="E26" s="177">
        <v>0.3</v>
      </c>
      <c r="F26" s="178">
        <f>TRUNC((F25*E26),2)</f>
        <v>457.48</v>
      </c>
    </row>
    <row r="27" spans="2:8">
      <c r="B27" s="80"/>
      <c r="C27" s="106"/>
      <c r="D27" s="107" t="s">
        <v>77</v>
      </c>
      <c r="E27" s="108"/>
      <c r="F27" s="109">
        <f>TRUNC(SUM(F25:F26),2)</f>
        <v>1982.44</v>
      </c>
    </row>
    <row r="28" spans="2:8">
      <c r="B28" s="80"/>
      <c r="C28" s="356" t="s">
        <v>175</v>
      </c>
      <c r="D28" s="357"/>
      <c r="E28" s="357"/>
      <c r="F28" s="358"/>
    </row>
    <row r="29" spans="2:8">
      <c r="B29" s="80"/>
      <c r="C29" s="99" t="s">
        <v>176</v>
      </c>
      <c r="D29" s="110" t="s">
        <v>177</v>
      </c>
      <c r="E29" s="111"/>
      <c r="F29" s="102" t="s">
        <v>33</v>
      </c>
    </row>
    <row r="30" spans="2:8">
      <c r="B30" s="80"/>
      <c r="C30" s="94" t="s">
        <v>5</v>
      </c>
      <c r="D30" s="96" t="s">
        <v>178</v>
      </c>
      <c r="E30" s="112">
        <v>8.3299999999999999E-2</v>
      </c>
      <c r="F30" s="113">
        <f>TRUNC(($F$27*E30),2)</f>
        <v>165.13</v>
      </c>
    </row>
    <row r="31" spans="2:8">
      <c r="B31" s="80"/>
      <c r="C31" s="94" t="s">
        <v>7</v>
      </c>
      <c r="D31" s="114" t="s">
        <v>179</v>
      </c>
      <c r="E31" s="115">
        <v>0.121</v>
      </c>
      <c r="F31" s="113">
        <f>TRUNC(($F$27*E31),2)</f>
        <v>239.87</v>
      </c>
    </row>
    <row r="32" spans="2:8">
      <c r="B32" s="80"/>
      <c r="C32" s="106"/>
      <c r="D32" s="107" t="s">
        <v>77</v>
      </c>
      <c r="E32" s="116">
        <f>SUM(E30:E31)</f>
        <v>0.20430000000000001</v>
      </c>
      <c r="F32" s="117">
        <f>TRUNC(SUM(F30:F31),2)</f>
        <v>405</v>
      </c>
    </row>
    <row r="33" spans="2:6">
      <c r="B33" s="80"/>
      <c r="C33" s="94"/>
      <c r="D33" s="114"/>
      <c r="E33" s="118"/>
      <c r="F33" s="119"/>
    </row>
    <row r="34" spans="2:6" ht="25.5">
      <c r="B34" s="80"/>
      <c r="C34" s="120" t="s">
        <v>180</v>
      </c>
      <c r="D34" s="121" t="s">
        <v>181</v>
      </c>
      <c r="E34" s="122" t="s">
        <v>32</v>
      </c>
      <c r="F34" s="123" t="s">
        <v>33</v>
      </c>
    </row>
    <row r="35" spans="2:6">
      <c r="B35" s="80"/>
      <c r="C35" s="94" t="s">
        <v>5</v>
      </c>
      <c r="D35" s="103" t="s">
        <v>182</v>
      </c>
      <c r="E35" s="124">
        <v>0.2</v>
      </c>
      <c r="F35" s="125">
        <f t="shared" ref="F35:F42" si="0">TRUNC((($F$27+$F$32)*E35),2)</f>
        <v>477.48</v>
      </c>
    </row>
    <row r="36" spans="2:6">
      <c r="B36" s="80"/>
      <c r="C36" s="94" t="s">
        <v>7</v>
      </c>
      <c r="D36" s="103" t="s">
        <v>183</v>
      </c>
      <c r="E36" s="124">
        <v>2.5000000000000001E-2</v>
      </c>
      <c r="F36" s="125">
        <f t="shared" si="0"/>
        <v>59.68</v>
      </c>
    </row>
    <row r="37" spans="2:6">
      <c r="B37" s="80"/>
      <c r="C37" s="94" t="s">
        <v>10</v>
      </c>
      <c r="D37" s="103" t="s">
        <v>184</v>
      </c>
      <c r="E37" s="124">
        <f>'Planilha Almoxarife'!$E$36</f>
        <v>0.03</v>
      </c>
      <c r="F37" s="125">
        <f t="shared" si="0"/>
        <v>71.62</v>
      </c>
    </row>
    <row r="38" spans="2:6">
      <c r="B38" s="80"/>
      <c r="C38" s="94" t="s">
        <v>13</v>
      </c>
      <c r="D38" s="103" t="s">
        <v>185</v>
      </c>
      <c r="E38" s="124">
        <v>1.4999999999999999E-2</v>
      </c>
      <c r="F38" s="125">
        <f t="shared" si="0"/>
        <v>35.81</v>
      </c>
    </row>
    <row r="39" spans="2:6">
      <c r="B39" s="80"/>
      <c r="C39" s="94" t="s">
        <v>38</v>
      </c>
      <c r="D39" s="103" t="s">
        <v>186</v>
      </c>
      <c r="E39" s="124">
        <v>0.01</v>
      </c>
      <c r="F39" s="125">
        <f t="shared" si="0"/>
        <v>23.87</v>
      </c>
    </row>
    <row r="40" spans="2:6">
      <c r="B40" s="80"/>
      <c r="C40" s="94" t="s">
        <v>40</v>
      </c>
      <c r="D40" s="103" t="s">
        <v>187</v>
      </c>
      <c r="E40" s="124">
        <v>6.0000000000000001E-3</v>
      </c>
      <c r="F40" s="125">
        <f t="shared" si="0"/>
        <v>14.32</v>
      </c>
    </row>
    <row r="41" spans="2:6">
      <c r="B41" s="80"/>
      <c r="C41" s="94" t="s">
        <v>42</v>
      </c>
      <c r="D41" s="103" t="s">
        <v>188</v>
      </c>
      <c r="E41" s="124">
        <v>2E-3</v>
      </c>
      <c r="F41" s="125">
        <f t="shared" si="0"/>
        <v>4.7699999999999996</v>
      </c>
    </row>
    <row r="42" spans="2:6">
      <c r="B42" s="80"/>
      <c r="C42" s="94" t="s">
        <v>44</v>
      </c>
      <c r="D42" s="103" t="s">
        <v>74</v>
      </c>
      <c r="E42" s="124">
        <v>0.08</v>
      </c>
      <c r="F42" s="125">
        <f t="shared" si="0"/>
        <v>190.99</v>
      </c>
    </row>
    <row r="43" spans="2:6">
      <c r="B43" s="80"/>
      <c r="C43" s="359" t="s">
        <v>77</v>
      </c>
      <c r="D43" s="352"/>
      <c r="E43" s="127">
        <f>SUM(E35:E42)</f>
        <v>0.36799999999999999</v>
      </c>
      <c r="F43" s="128">
        <f>TRUNC(SUM(F35:F42),2)</f>
        <v>878.54</v>
      </c>
    </row>
    <row r="44" spans="2:6" ht="11.1" customHeight="1">
      <c r="B44" s="80"/>
      <c r="C44" s="94"/>
      <c r="D44" s="103"/>
      <c r="E44" s="129"/>
      <c r="F44" s="119"/>
    </row>
    <row r="45" spans="2:6">
      <c r="B45" s="80"/>
      <c r="C45" s="120" t="s">
        <v>189</v>
      </c>
      <c r="D45" s="330" t="s">
        <v>48</v>
      </c>
      <c r="E45" s="316"/>
      <c r="F45" s="123" t="s">
        <v>33</v>
      </c>
    </row>
    <row r="46" spans="2:6" ht="16.5" customHeight="1">
      <c r="B46" s="80"/>
      <c r="C46" s="94" t="s">
        <v>5</v>
      </c>
      <c r="D46" s="130" t="s">
        <v>190</v>
      </c>
      <c r="E46" s="131" t="s">
        <v>191</v>
      </c>
      <c r="F46" s="132">
        <f>IF(E46="NÃO",0,TRUNC(((4*2)*21)-0.06*F25,2))</f>
        <v>0</v>
      </c>
    </row>
    <row r="47" spans="2:6" ht="17.25" customHeight="1">
      <c r="B47" s="80"/>
      <c r="C47" s="94" t="s">
        <v>7</v>
      </c>
      <c r="D47" s="133" t="s">
        <v>192</v>
      </c>
      <c r="E47" s="191">
        <v>13</v>
      </c>
      <c r="F47" s="134">
        <f>TRUNC(((E47)*21)*90%,2)</f>
        <v>245.7</v>
      </c>
    </row>
    <row r="48" spans="2:6" ht="17.25" customHeight="1">
      <c r="B48" s="80"/>
      <c r="C48" s="94" t="s">
        <v>10</v>
      </c>
      <c r="D48" s="360" t="s">
        <v>193</v>
      </c>
      <c r="E48" s="361"/>
      <c r="F48" s="135">
        <v>3.5</v>
      </c>
    </row>
    <row r="49" spans="2:8" ht="17.25" customHeight="1">
      <c r="B49" s="80"/>
      <c r="C49" s="94" t="s">
        <v>13</v>
      </c>
      <c r="D49" s="360" t="s">
        <v>194</v>
      </c>
      <c r="E49" s="361"/>
      <c r="F49" s="135">
        <v>15</v>
      </c>
    </row>
    <row r="50" spans="2:8">
      <c r="B50" s="80"/>
      <c r="C50" s="136"/>
      <c r="D50" s="351" t="s">
        <v>77</v>
      </c>
      <c r="E50" s="352"/>
      <c r="F50" s="117">
        <f>TRUNC(SUM(F46:F49),2)</f>
        <v>264.2</v>
      </c>
    </row>
    <row r="51" spans="2:8">
      <c r="B51" s="80"/>
      <c r="C51" s="348"/>
      <c r="D51" s="349"/>
      <c r="E51" s="346"/>
      <c r="F51" s="350"/>
    </row>
    <row r="52" spans="2:8" ht="32.25" customHeight="1">
      <c r="B52" s="80"/>
      <c r="C52" s="120">
        <v>2</v>
      </c>
      <c r="D52" s="137" t="s">
        <v>195</v>
      </c>
      <c r="E52" s="138" t="s">
        <v>32</v>
      </c>
      <c r="F52" s="123" t="s">
        <v>33</v>
      </c>
    </row>
    <row r="53" spans="2:8">
      <c r="B53" s="80"/>
      <c r="C53" s="94" t="s">
        <v>176</v>
      </c>
      <c r="D53" s="96" t="s">
        <v>177</v>
      </c>
      <c r="E53" s="112">
        <f>E32</f>
        <v>0.20430000000000001</v>
      </c>
      <c r="F53" s="119">
        <f>F32</f>
        <v>405</v>
      </c>
    </row>
    <row r="54" spans="2:8">
      <c r="B54" s="80"/>
      <c r="C54" s="94" t="s">
        <v>180</v>
      </c>
      <c r="D54" s="114" t="s">
        <v>196</v>
      </c>
      <c r="E54" s="115">
        <f>E43</f>
        <v>0.36799999999999999</v>
      </c>
      <c r="F54" s="119">
        <f>F43</f>
        <v>878.54</v>
      </c>
    </row>
    <row r="55" spans="2:8">
      <c r="B55" s="80"/>
      <c r="C55" s="94" t="s">
        <v>189</v>
      </c>
      <c r="D55" s="114" t="s">
        <v>48</v>
      </c>
      <c r="E55" s="139"/>
      <c r="F55" s="119">
        <f>F50</f>
        <v>264.2</v>
      </c>
    </row>
    <row r="56" spans="2:8">
      <c r="B56" s="80"/>
      <c r="C56" s="136"/>
      <c r="D56" s="126" t="s">
        <v>77</v>
      </c>
      <c r="E56" s="140"/>
      <c r="F56" s="117">
        <f>SUM(F53:F55)</f>
        <v>1547.74</v>
      </c>
    </row>
    <row r="57" spans="2:8">
      <c r="B57" s="80"/>
      <c r="C57" s="353"/>
      <c r="D57" s="354"/>
      <c r="E57" s="354"/>
      <c r="F57" s="355"/>
    </row>
    <row r="58" spans="2:8">
      <c r="B58" s="80"/>
      <c r="C58" s="340" t="s">
        <v>197</v>
      </c>
      <c r="D58" s="341"/>
      <c r="E58" s="341"/>
      <c r="F58" s="342"/>
    </row>
    <row r="59" spans="2:8">
      <c r="B59" s="80"/>
      <c r="C59" s="99">
        <v>3</v>
      </c>
      <c r="D59" s="110" t="s">
        <v>198</v>
      </c>
      <c r="E59" s="141" t="s">
        <v>32</v>
      </c>
      <c r="F59" s="102" t="s">
        <v>33</v>
      </c>
    </row>
    <row r="60" spans="2:8" s="78" customFormat="1">
      <c r="B60" s="142"/>
      <c r="C60" s="143" t="s">
        <v>5</v>
      </c>
      <c r="D60" s="144" t="s">
        <v>90</v>
      </c>
      <c r="E60" s="145">
        <v>4.1999999999999997E-3</v>
      </c>
      <c r="F60" s="125">
        <f>TRUNC(((F27+F32+F42+F50)*E60),2)</f>
        <v>11.93</v>
      </c>
      <c r="G60" s="146"/>
      <c r="H60" s="147"/>
    </row>
    <row r="61" spans="2:8" s="78" customFormat="1">
      <c r="B61" s="142"/>
      <c r="C61" s="143" t="s">
        <v>7</v>
      </c>
      <c r="D61" s="144" t="s">
        <v>199</v>
      </c>
      <c r="E61" s="145">
        <v>0</v>
      </c>
      <c r="F61" s="125">
        <v>0</v>
      </c>
      <c r="G61" s="146"/>
      <c r="H61" s="147" t="s">
        <v>200</v>
      </c>
    </row>
    <row r="62" spans="2:8" s="78" customFormat="1">
      <c r="B62" s="142"/>
      <c r="C62" s="143" t="s">
        <v>10</v>
      </c>
      <c r="D62" s="144" t="s">
        <v>201</v>
      </c>
      <c r="E62" s="145">
        <v>0.04</v>
      </c>
      <c r="F62" s="125">
        <f>TRUNC((E62*F27),2)</f>
        <v>79.290000000000006</v>
      </c>
      <c r="G62" s="146"/>
      <c r="H62" s="147"/>
    </row>
    <row r="63" spans="2:8" s="78" customFormat="1">
      <c r="B63" s="142"/>
      <c r="C63" s="143" t="s">
        <v>13</v>
      </c>
      <c r="D63" s="144" t="s">
        <v>202</v>
      </c>
      <c r="E63" s="145">
        <v>1.8499999999999999E-2</v>
      </c>
      <c r="F63" s="125">
        <f>TRUNC(((F27+F56)*E63),2)</f>
        <v>65.3</v>
      </c>
      <c r="G63" s="146"/>
      <c r="H63" s="147"/>
    </row>
    <row r="64" spans="2:8" s="78" customFormat="1" ht="30" customHeight="1">
      <c r="B64" s="142"/>
      <c r="C64" s="143" t="s">
        <v>38</v>
      </c>
      <c r="D64" s="144" t="s">
        <v>203</v>
      </c>
      <c r="E64" s="145">
        <v>0</v>
      </c>
      <c r="F64" s="125">
        <v>0</v>
      </c>
      <c r="G64" s="146"/>
      <c r="H64" s="147" t="s">
        <v>200</v>
      </c>
    </row>
    <row r="65" spans="2:8" s="78" customFormat="1">
      <c r="B65" s="142"/>
      <c r="C65" s="143" t="s">
        <v>40</v>
      </c>
      <c r="D65" s="144" t="s">
        <v>204</v>
      </c>
      <c r="E65" s="145">
        <v>0</v>
      </c>
      <c r="F65" s="125">
        <f>TRUNC(($F$26*E65),2)</f>
        <v>0</v>
      </c>
      <c r="G65" s="146"/>
      <c r="H65" s="147"/>
    </row>
    <row r="66" spans="2:8">
      <c r="B66" s="80"/>
      <c r="C66" s="325" t="s">
        <v>77</v>
      </c>
      <c r="D66" s="326"/>
      <c r="E66" s="148">
        <f>SUM(E60:E65)</f>
        <v>6.2700000000000006E-2</v>
      </c>
      <c r="F66" s="128">
        <f>TRUNC(SUM(F60:F65),2)</f>
        <v>156.52000000000001</v>
      </c>
    </row>
    <row r="67" spans="2:8">
      <c r="B67" s="80"/>
      <c r="C67" s="345"/>
      <c r="D67" s="346"/>
      <c r="E67" s="346"/>
      <c r="F67" s="347"/>
    </row>
    <row r="68" spans="2:8">
      <c r="B68" s="80"/>
      <c r="C68" s="340" t="s">
        <v>205</v>
      </c>
      <c r="D68" s="341"/>
      <c r="E68" s="341"/>
      <c r="F68" s="342"/>
    </row>
    <row r="69" spans="2:8">
      <c r="B69" s="80"/>
      <c r="C69" s="99" t="s">
        <v>67</v>
      </c>
      <c r="D69" s="149" t="s">
        <v>206</v>
      </c>
      <c r="E69" s="141" t="s">
        <v>32</v>
      </c>
      <c r="F69" s="150" t="s">
        <v>33</v>
      </c>
    </row>
    <row r="70" spans="2:8">
      <c r="B70" s="80"/>
      <c r="C70" s="94" t="s">
        <v>5</v>
      </c>
      <c r="D70" s="96" t="s">
        <v>207</v>
      </c>
      <c r="E70" s="151">
        <v>0</v>
      </c>
      <c r="F70" s="152">
        <f t="shared" ref="F70:F75" si="1">TRUNC((($F$27+$F$56+$F$66)*E70),2)</f>
        <v>0</v>
      </c>
    </row>
    <row r="71" spans="2:8" ht="12.75" customHeight="1">
      <c r="B71" s="80"/>
      <c r="C71" s="94" t="s">
        <v>7</v>
      </c>
      <c r="D71" s="96" t="s">
        <v>206</v>
      </c>
      <c r="E71" s="145">
        <v>0</v>
      </c>
      <c r="F71" s="152">
        <f t="shared" si="1"/>
        <v>0</v>
      </c>
      <c r="H71" s="318" t="s">
        <v>208</v>
      </c>
    </row>
    <row r="72" spans="2:8">
      <c r="B72" s="80"/>
      <c r="C72" s="94" t="s">
        <v>10</v>
      </c>
      <c r="D72" s="96" t="s">
        <v>209</v>
      </c>
      <c r="E72" s="145">
        <v>0</v>
      </c>
      <c r="F72" s="152">
        <f t="shared" si="1"/>
        <v>0</v>
      </c>
      <c r="H72" s="318"/>
    </row>
    <row r="73" spans="2:8">
      <c r="B73" s="80"/>
      <c r="C73" s="94" t="s">
        <v>13</v>
      </c>
      <c r="D73" s="96" t="s">
        <v>210</v>
      </c>
      <c r="E73" s="145">
        <v>0</v>
      </c>
      <c r="F73" s="152">
        <f t="shared" si="1"/>
        <v>0</v>
      </c>
      <c r="H73" s="318"/>
    </row>
    <row r="74" spans="2:8">
      <c r="B74" s="80"/>
      <c r="C74" s="94" t="s">
        <v>38</v>
      </c>
      <c r="D74" s="96" t="s">
        <v>84</v>
      </c>
      <c r="E74" s="145">
        <v>0</v>
      </c>
      <c r="F74" s="152">
        <f t="shared" si="1"/>
        <v>0</v>
      </c>
      <c r="H74" s="318"/>
    </row>
    <row r="75" spans="2:8">
      <c r="B75" s="80"/>
      <c r="C75" s="94" t="s">
        <v>40</v>
      </c>
      <c r="D75" s="96" t="s">
        <v>55</v>
      </c>
      <c r="E75" s="145">
        <v>0</v>
      </c>
      <c r="F75" s="152">
        <f t="shared" si="1"/>
        <v>0</v>
      </c>
      <c r="H75" s="318"/>
    </row>
    <row r="76" spans="2:8" ht="16.5" customHeight="1">
      <c r="B76" s="80"/>
      <c r="C76" s="325" t="s">
        <v>77</v>
      </c>
      <c r="D76" s="331"/>
      <c r="E76" s="153">
        <f>SUM(E70:E75)</f>
        <v>0</v>
      </c>
      <c r="F76" s="128">
        <f>TRUNC(SUM(F70:F75),2)</f>
        <v>0</v>
      </c>
    </row>
    <row r="77" spans="2:8">
      <c r="B77" s="80"/>
      <c r="C77" s="348"/>
      <c r="D77" s="349"/>
      <c r="E77" s="349"/>
      <c r="F77" s="350"/>
    </row>
    <row r="78" spans="2:8">
      <c r="B78" s="80"/>
      <c r="C78" s="348"/>
      <c r="D78" s="349"/>
      <c r="E78" s="349"/>
      <c r="F78" s="350"/>
    </row>
    <row r="79" spans="2:8" ht="40.5" customHeight="1">
      <c r="B79" s="80"/>
      <c r="C79" s="120">
        <v>4</v>
      </c>
      <c r="D79" s="330" t="s">
        <v>211</v>
      </c>
      <c r="E79" s="316"/>
      <c r="F79" s="123" t="s">
        <v>33</v>
      </c>
    </row>
    <row r="80" spans="2:8">
      <c r="B80" s="80"/>
      <c r="C80" s="94" t="s">
        <v>67</v>
      </c>
      <c r="D80" s="96" t="s">
        <v>212</v>
      </c>
      <c r="E80" s="154"/>
      <c r="F80" s="119">
        <f>F76</f>
        <v>0</v>
      </c>
    </row>
    <row r="81" spans="2:6">
      <c r="B81" s="80"/>
      <c r="C81" s="155"/>
      <c r="D81" s="338" t="s">
        <v>77</v>
      </c>
      <c r="E81" s="339"/>
      <c r="F81" s="117">
        <f>TRUNC(SUM(F80:F80),2)</f>
        <v>0</v>
      </c>
    </row>
    <row r="82" spans="2:6">
      <c r="B82" s="80"/>
      <c r="C82" s="340" t="s">
        <v>213</v>
      </c>
      <c r="D82" s="341"/>
      <c r="E82" s="341"/>
      <c r="F82" s="342"/>
    </row>
    <row r="83" spans="2:6">
      <c r="B83" s="80"/>
      <c r="C83" s="99">
        <v>5</v>
      </c>
      <c r="D83" s="343" t="s">
        <v>58</v>
      </c>
      <c r="E83" s="344"/>
      <c r="F83" s="102" t="s">
        <v>33</v>
      </c>
    </row>
    <row r="84" spans="2:6">
      <c r="B84" s="80"/>
      <c r="C84" s="94" t="s">
        <v>5</v>
      </c>
      <c r="D84" s="320" t="s">
        <v>214</v>
      </c>
      <c r="E84" s="321"/>
      <c r="F84" s="156">
        <f>'Uniformes - Eletricista'!F5</f>
        <v>82.63</v>
      </c>
    </row>
    <row r="85" spans="2:6">
      <c r="B85" s="80"/>
      <c r="C85" s="94" t="s">
        <v>7</v>
      </c>
      <c r="D85" s="320" t="s">
        <v>215</v>
      </c>
      <c r="E85" s="321"/>
      <c r="F85" s="179">
        <f>'Equipamentos - Eletricista'!F14</f>
        <v>143.16</v>
      </c>
    </row>
    <row r="86" spans="2:6">
      <c r="B86" s="80"/>
      <c r="C86" s="94" t="s">
        <v>10</v>
      </c>
      <c r="D86" s="320"/>
      <c r="E86" s="321"/>
      <c r="F86" s="119">
        <v>0</v>
      </c>
    </row>
    <row r="87" spans="2:6" ht="16.5" customHeight="1">
      <c r="B87" s="80"/>
      <c r="C87" s="325" t="s">
        <v>77</v>
      </c>
      <c r="D87" s="331"/>
      <c r="E87" s="326"/>
      <c r="F87" s="128">
        <f>TRUNC(SUM(F84:F86),2)</f>
        <v>225.79</v>
      </c>
    </row>
    <row r="88" spans="2:6">
      <c r="B88" s="80"/>
      <c r="C88" s="332"/>
      <c r="D88" s="333"/>
      <c r="E88" s="333"/>
      <c r="F88" s="334"/>
    </row>
    <row r="89" spans="2:6">
      <c r="B89" s="80"/>
      <c r="C89" s="335" t="s">
        <v>216</v>
      </c>
      <c r="D89" s="336"/>
      <c r="E89" s="336"/>
      <c r="F89" s="337"/>
    </row>
    <row r="90" spans="2:6">
      <c r="B90" s="80"/>
      <c r="C90" s="99">
        <v>6</v>
      </c>
      <c r="D90" s="157" t="s">
        <v>115</v>
      </c>
      <c r="E90" s="101" t="s">
        <v>32</v>
      </c>
      <c r="F90" s="102" t="s">
        <v>33</v>
      </c>
    </row>
    <row r="91" spans="2:6">
      <c r="B91" s="80"/>
      <c r="C91" s="94" t="s">
        <v>5</v>
      </c>
      <c r="D91" s="103" t="s">
        <v>217</v>
      </c>
      <c r="E91" s="158">
        <f>'Planilha Almoxarife'!E90</f>
        <v>5.0000000000000001E-3</v>
      </c>
      <c r="F91" s="159">
        <f>TRUNC((E91*F110),2)</f>
        <v>19.559999999999999</v>
      </c>
    </row>
    <row r="92" spans="2:6">
      <c r="B92" s="80"/>
      <c r="C92" s="94" t="s">
        <v>7</v>
      </c>
      <c r="D92" s="103" t="s">
        <v>126</v>
      </c>
      <c r="E92" s="158">
        <f>'Planilha Almoxarife'!E91</f>
        <v>5.0000000000000001E-3</v>
      </c>
      <c r="F92" s="159">
        <f>TRUNC((F110*E92),2)</f>
        <v>19.559999999999999</v>
      </c>
    </row>
    <row r="93" spans="2:6">
      <c r="B93" s="80"/>
      <c r="C93" s="94" t="s">
        <v>10</v>
      </c>
      <c r="D93" s="103" t="s">
        <v>117</v>
      </c>
      <c r="E93" s="160"/>
      <c r="F93" s="159"/>
    </row>
    <row r="94" spans="2:6">
      <c r="B94" s="80"/>
      <c r="C94" s="161"/>
      <c r="D94" s="121" t="s">
        <v>218</v>
      </c>
      <c r="E94" s="160"/>
      <c r="F94" s="162"/>
    </row>
    <row r="95" spans="2:6">
      <c r="B95" s="80"/>
      <c r="C95" s="161"/>
      <c r="D95" s="103" t="s">
        <v>219</v>
      </c>
      <c r="E95" s="158">
        <f>'Planilha Almoxarife'!E94</f>
        <v>4.0000000000000001E-3</v>
      </c>
      <c r="F95" s="159">
        <f>TRUNC(((F91+F92+F110)/E102*E95),2)</f>
        <v>17.04</v>
      </c>
    </row>
    <row r="96" spans="2:6">
      <c r="B96" s="80"/>
      <c r="C96" s="161"/>
      <c r="D96" s="103" t="s">
        <v>220</v>
      </c>
      <c r="E96" s="158">
        <f>'Planilha Almoxarife'!E95</f>
        <v>1.8499999999999999E-2</v>
      </c>
      <c r="F96" s="159">
        <f>TRUNC(((F91+F92+F110)/E102*E96),2)</f>
        <v>78.81</v>
      </c>
    </row>
    <row r="97" spans="2:6">
      <c r="B97" s="80"/>
      <c r="C97" s="161"/>
      <c r="D97" s="121" t="s">
        <v>221</v>
      </c>
      <c r="E97" s="160"/>
      <c r="F97" s="159"/>
    </row>
    <row r="98" spans="2:6">
      <c r="B98" s="80"/>
      <c r="C98" s="161"/>
      <c r="D98" s="103" t="s">
        <v>222</v>
      </c>
      <c r="E98" s="158">
        <v>0.05</v>
      </c>
      <c r="F98" s="159">
        <f>TRUNC((F91+F92+F110)/E102*E98,2)</f>
        <v>213.02</v>
      </c>
    </row>
    <row r="99" spans="2:6">
      <c r="B99" s="80"/>
      <c r="C99" s="161"/>
      <c r="D99" s="121" t="s">
        <v>223</v>
      </c>
      <c r="E99" s="160"/>
      <c r="F99" s="162"/>
    </row>
    <row r="100" spans="2:6">
      <c r="B100" s="80"/>
      <c r="C100" s="161"/>
      <c r="D100" s="163"/>
      <c r="E100" s="158"/>
      <c r="F100" s="159">
        <f>TRUNC((F91+F92+F110)/E102*E100,2)</f>
        <v>0</v>
      </c>
    </row>
    <row r="101" spans="2:6">
      <c r="B101" s="80"/>
      <c r="C101" s="325" t="s">
        <v>77</v>
      </c>
      <c r="D101" s="326"/>
      <c r="E101" s="164">
        <f>SUM(E91:E99)</f>
        <v>8.2500000000000004E-2</v>
      </c>
      <c r="F101" s="165">
        <f>SUM(F91:F100)</f>
        <v>347.99</v>
      </c>
    </row>
    <row r="102" spans="2:6">
      <c r="B102" s="80"/>
      <c r="C102" s="166">
        <f>SUM(E95:E100)</f>
        <v>7.2499999999999995E-2</v>
      </c>
      <c r="D102" s="167" t="s">
        <v>224</v>
      </c>
      <c r="E102" s="168">
        <f>1-C102/1</f>
        <v>0.92749999999999999</v>
      </c>
      <c r="F102" s="169"/>
    </row>
    <row r="103" spans="2:6">
      <c r="B103" s="80"/>
      <c r="C103" s="327" t="s">
        <v>225</v>
      </c>
      <c r="D103" s="328"/>
      <c r="E103" s="328"/>
      <c r="F103" s="329"/>
    </row>
    <row r="104" spans="2:6" ht="30" customHeight="1">
      <c r="B104" s="80"/>
      <c r="C104" s="170"/>
      <c r="D104" s="330" t="s">
        <v>226</v>
      </c>
      <c r="E104" s="316"/>
      <c r="F104" s="123" t="s">
        <v>33</v>
      </c>
    </row>
    <row r="105" spans="2:6">
      <c r="B105" s="80"/>
      <c r="C105" s="94" t="s">
        <v>5</v>
      </c>
      <c r="D105" s="319" t="s">
        <v>227</v>
      </c>
      <c r="E105" s="319"/>
      <c r="F105" s="119">
        <f>F27</f>
        <v>1982.44</v>
      </c>
    </row>
    <row r="106" spans="2:6">
      <c r="B106" s="80"/>
      <c r="C106" s="94" t="s">
        <v>7</v>
      </c>
      <c r="D106" s="319" t="s">
        <v>228</v>
      </c>
      <c r="E106" s="319"/>
      <c r="F106" s="119">
        <f>F56</f>
        <v>1547.74</v>
      </c>
    </row>
    <row r="107" spans="2:6">
      <c r="B107" s="80"/>
      <c r="C107" s="94" t="s">
        <v>10</v>
      </c>
      <c r="D107" s="319" t="s">
        <v>229</v>
      </c>
      <c r="E107" s="319"/>
      <c r="F107" s="119">
        <f>F66</f>
        <v>156.52000000000001</v>
      </c>
    </row>
    <row r="108" spans="2:6">
      <c r="B108" s="80"/>
      <c r="C108" s="94" t="s">
        <v>13</v>
      </c>
      <c r="D108" s="320" t="s">
        <v>230</v>
      </c>
      <c r="E108" s="321"/>
      <c r="F108" s="119">
        <f>F81</f>
        <v>0</v>
      </c>
    </row>
    <row r="109" spans="2:6">
      <c r="B109" s="80"/>
      <c r="C109" s="94" t="s">
        <v>38</v>
      </c>
      <c r="D109" s="319" t="s">
        <v>231</v>
      </c>
      <c r="E109" s="319"/>
      <c r="F109" s="119">
        <f>F87</f>
        <v>225.79</v>
      </c>
    </row>
    <row r="110" spans="2:6">
      <c r="B110" s="80"/>
      <c r="C110" s="322" t="s">
        <v>232</v>
      </c>
      <c r="D110" s="323"/>
      <c r="E110" s="324"/>
      <c r="F110" s="171">
        <f>TRUNC(SUM(F105:F109),2)</f>
        <v>3912.49</v>
      </c>
    </row>
    <row r="111" spans="2:6">
      <c r="B111" s="80"/>
      <c r="C111" s="94" t="s">
        <v>40</v>
      </c>
      <c r="D111" s="320" t="s">
        <v>233</v>
      </c>
      <c r="E111" s="321"/>
      <c r="F111" s="172">
        <f>F101</f>
        <v>347.99</v>
      </c>
    </row>
    <row r="112" spans="2:6">
      <c r="B112" s="80"/>
      <c r="C112" s="314" t="s">
        <v>234</v>
      </c>
      <c r="D112" s="315"/>
      <c r="E112" s="316"/>
      <c r="F112" s="173">
        <f>SUM(F110:F111)</f>
        <v>4260.4799999999996</v>
      </c>
    </row>
    <row r="113" spans="2:6">
      <c r="B113" s="80"/>
      <c r="C113" s="174"/>
      <c r="D113" s="175"/>
      <c r="E113" s="175"/>
      <c r="F113" s="176"/>
    </row>
    <row r="114" spans="2:6">
      <c r="C114" s="317"/>
      <c r="D114" s="317"/>
      <c r="E114" s="317"/>
      <c r="F114" s="317"/>
    </row>
    <row r="129" spans="3:3">
      <c r="C129" s="79" t="s">
        <v>235</v>
      </c>
    </row>
    <row r="130" spans="3:3">
      <c r="C130" s="79" t="s">
        <v>191</v>
      </c>
    </row>
  </sheetData>
  <sheetProtection algorithmName="SHA-512" hashValue="LaSZx7KorZqs7Pok2Pej/yIrinM+l8pcGxmnhzEmkatsfYBc8Wk7kSc9cAjftXyuYA8muzeszI0xl+nqg/tGGQ==" saltValue="hyOeS5ASZfv1Ty2gHINoX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8:F28"/>
    <mergeCell ref="C43:D43"/>
    <mergeCell ref="D45:E45"/>
    <mergeCell ref="D48:E48"/>
    <mergeCell ref="D49:E49"/>
    <mergeCell ref="D50:E50"/>
    <mergeCell ref="C51:F51"/>
    <mergeCell ref="C57:F57"/>
    <mergeCell ref="C58:F58"/>
    <mergeCell ref="C66:D66"/>
    <mergeCell ref="C67:F67"/>
    <mergeCell ref="C68:F68"/>
    <mergeCell ref="C76:D76"/>
    <mergeCell ref="C77:F77"/>
    <mergeCell ref="C78:F78"/>
    <mergeCell ref="C88:F88"/>
    <mergeCell ref="C89:F89"/>
    <mergeCell ref="D79:E79"/>
    <mergeCell ref="D81:E81"/>
    <mergeCell ref="C82:F82"/>
    <mergeCell ref="D83:E83"/>
    <mergeCell ref="D84:E84"/>
    <mergeCell ref="C112:E112"/>
    <mergeCell ref="C114:F114"/>
    <mergeCell ref="H71:H75"/>
    <mergeCell ref="D107:E107"/>
    <mergeCell ref="D108:E108"/>
    <mergeCell ref="D109:E109"/>
    <mergeCell ref="C110:E110"/>
    <mergeCell ref="D111:E111"/>
    <mergeCell ref="C101:D101"/>
    <mergeCell ref="C103:F103"/>
    <mergeCell ref="D104:E104"/>
    <mergeCell ref="D105:E105"/>
    <mergeCell ref="D106:E106"/>
    <mergeCell ref="D85:E85"/>
    <mergeCell ref="D86:E86"/>
    <mergeCell ref="C87:E87"/>
  </mergeCells>
  <dataValidations count="1">
    <dataValidation type="list" allowBlank="1" showInputMessage="1" showErrorMessage="1" sqref="E46">
      <formula1>$C$129:$C$130</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6" max="6" man="1"/>
  </rowBreaks>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120">
      <c r="A2" s="72">
        <v>1</v>
      </c>
      <c r="B2" s="73" t="s">
        <v>285</v>
      </c>
      <c r="C2" s="74">
        <v>4</v>
      </c>
      <c r="D2" s="74" t="s">
        <v>243</v>
      </c>
      <c r="E2" s="75">
        <v>229.98</v>
      </c>
      <c r="F2" s="76">
        <f>E2*C2</f>
        <v>919.92</v>
      </c>
    </row>
    <row r="3" spans="1:6" ht="150">
      <c r="A3" s="72">
        <v>2</v>
      </c>
      <c r="B3" s="73" t="s">
        <v>286</v>
      </c>
      <c r="C3" s="74">
        <v>2</v>
      </c>
      <c r="D3" s="74" t="s">
        <v>246</v>
      </c>
      <c r="E3" s="75">
        <v>35.83</v>
      </c>
      <c r="F3" s="76">
        <f>E3*C3</f>
        <v>71.66</v>
      </c>
    </row>
    <row r="4" spans="1:6">
      <c r="A4" s="393" t="s">
        <v>247</v>
      </c>
      <c r="B4" s="393"/>
      <c r="C4" s="393"/>
      <c r="D4" s="393"/>
      <c r="E4" s="393"/>
      <c r="F4" s="76">
        <f>SUM(F2:F3)</f>
        <v>991.58</v>
      </c>
    </row>
    <row r="5" spans="1:6">
      <c r="A5" s="393" t="s">
        <v>248</v>
      </c>
      <c r="B5" s="393"/>
      <c r="C5" s="393"/>
      <c r="D5" s="393"/>
      <c r="E5" s="393"/>
      <c r="F5" s="76">
        <f>TRUNC(F4/12,2)</f>
        <v>82.63</v>
      </c>
    </row>
  </sheetData>
  <sheetProtection algorithmName="SHA-512" hashValue="EaRv17pb/UpyUTpzm+1JeZ4iEp/y3u9K0dMpdlQOcJBRDCnNEDLf9Rwswliq2jwxFIcjZhdgcOh9HKhIr3ZFUg==" saltValue="7nwRGX37b4nrwnPaY2b+3g=="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fitToHeight="0"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selection activeCell="E8" sqref="E8"/>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275</v>
      </c>
      <c r="C2" s="74">
        <v>1</v>
      </c>
      <c r="D2" s="74" t="s">
        <v>243</v>
      </c>
      <c r="E2" s="75">
        <v>18.36</v>
      </c>
      <c r="F2" s="76">
        <f t="shared" ref="F2:F12" si="0">E2*C2</f>
        <v>18.36</v>
      </c>
    </row>
    <row r="3" spans="1:6" ht="30">
      <c r="A3" s="72">
        <v>2</v>
      </c>
      <c r="B3" s="73" t="s">
        <v>276</v>
      </c>
      <c r="C3" s="74">
        <v>2</v>
      </c>
      <c r="D3" s="74" t="s">
        <v>243</v>
      </c>
      <c r="E3" s="75">
        <v>4.18</v>
      </c>
      <c r="F3" s="76">
        <f t="shared" si="0"/>
        <v>8.36</v>
      </c>
    </row>
    <row r="4" spans="1:6" ht="45">
      <c r="A4" s="72">
        <v>3</v>
      </c>
      <c r="B4" s="73" t="s">
        <v>250</v>
      </c>
      <c r="C4" s="74">
        <v>40</v>
      </c>
      <c r="D4" s="74" t="s">
        <v>243</v>
      </c>
      <c r="E4" s="75">
        <v>2.94</v>
      </c>
      <c r="F4" s="76">
        <f t="shared" si="0"/>
        <v>117.6</v>
      </c>
    </row>
    <row r="5" spans="1:6" ht="45">
      <c r="A5" s="72">
        <v>4</v>
      </c>
      <c r="B5" s="73" t="s">
        <v>287</v>
      </c>
      <c r="C5" s="74">
        <v>1</v>
      </c>
      <c r="D5" s="74" t="s">
        <v>243</v>
      </c>
      <c r="E5" s="75">
        <v>221.11</v>
      </c>
      <c r="F5" s="76">
        <f t="shared" si="0"/>
        <v>221.11</v>
      </c>
    </row>
    <row r="6" spans="1:6" ht="45">
      <c r="A6" s="72">
        <v>5</v>
      </c>
      <c r="B6" s="73" t="s">
        <v>288</v>
      </c>
      <c r="C6" s="74">
        <v>1</v>
      </c>
      <c r="D6" s="74" t="s">
        <v>243</v>
      </c>
      <c r="E6" s="75">
        <v>149.11000000000001</v>
      </c>
      <c r="F6" s="76">
        <f t="shared" si="0"/>
        <v>149.11000000000001</v>
      </c>
    </row>
    <row r="7" spans="1:6" ht="45">
      <c r="A7" s="72">
        <v>6</v>
      </c>
      <c r="B7" s="73" t="s">
        <v>289</v>
      </c>
      <c r="C7" s="74">
        <v>1</v>
      </c>
      <c r="D7" s="74" t="s">
        <v>243</v>
      </c>
      <c r="E7" s="75">
        <v>133.06</v>
      </c>
      <c r="F7" s="76">
        <f t="shared" si="0"/>
        <v>133.06</v>
      </c>
    </row>
    <row r="8" spans="1:6" ht="90">
      <c r="A8" s="72">
        <v>7</v>
      </c>
      <c r="B8" s="73" t="s">
        <v>290</v>
      </c>
      <c r="C8" s="74">
        <v>1</v>
      </c>
      <c r="D8" s="74" t="s">
        <v>243</v>
      </c>
      <c r="E8" s="75">
        <v>138.81</v>
      </c>
      <c r="F8" s="76">
        <f t="shared" si="0"/>
        <v>138.81</v>
      </c>
    </row>
    <row r="9" spans="1:6" ht="30">
      <c r="A9" s="72">
        <v>8</v>
      </c>
      <c r="B9" s="73" t="s">
        <v>291</v>
      </c>
      <c r="C9" s="74">
        <v>1</v>
      </c>
      <c r="D9" s="74" t="s">
        <v>243</v>
      </c>
      <c r="E9" s="75">
        <v>126.1</v>
      </c>
      <c r="F9" s="76">
        <f t="shared" si="0"/>
        <v>126.1</v>
      </c>
    </row>
    <row r="10" spans="1:6" ht="45">
      <c r="A10" s="72">
        <v>9</v>
      </c>
      <c r="B10" s="73" t="s">
        <v>292</v>
      </c>
      <c r="C10" s="74">
        <v>2</v>
      </c>
      <c r="D10" s="74" t="s">
        <v>246</v>
      </c>
      <c r="E10" s="75">
        <v>369.11</v>
      </c>
      <c r="F10" s="76">
        <f t="shared" si="0"/>
        <v>738.22</v>
      </c>
    </row>
    <row r="11" spans="1:6" ht="30">
      <c r="A11" s="72">
        <v>10</v>
      </c>
      <c r="B11" s="73" t="s">
        <v>251</v>
      </c>
      <c r="C11" s="74">
        <v>2</v>
      </c>
      <c r="D11" s="74" t="s">
        <v>246</v>
      </c>
      <c r="E11" s="75">
        <v>2.5</v>
      </c>
      <c r="F11" s="76">
        <f t="shared" si="0"/>
        <v>5</v>
      </c>
    </row>
    <row r="12" spans="1:6" ht="45">
      <c r="A12" s="72">
        <v>11</v>
      </c>
      <c r="B12" s="73" t="s">
        <v>293</v>
      </c>
      <c r="C12" s="74">
        <v>2</v>
      </c>
      <c r="D12" s="74" t="s">
        <v>246</v>
      </c>
      <c r="E12" s="75">
        <v>31.15</v>
      </c>
      <c r="F12" s="76">
        <f t="shared" si="0"/>
        <v>62.3</v>
      </c>
    </row>
    <row r="13" spans="1:6">
      <c r="A13" s="393" t="s">
        <v>247</v>
      </c>
      <c r="B13" s="393"/>
      <c r="C13" s="393"/>
      <c r="D13" s="393"/>
      <c r="E13" s="393"/>
      <c r="F13" s="76">
        <f>SUM(F2:F12)</f>
        <v>1718.03</v>
      </c>
    </row>
    <row r="14" spans="1:6">
      <c r="A14" s="393" t="s">
        <v>248</v>
      </c>
      <c r="B14" s="393"/>
      <c r="C14" s="393"/>
      <c r="D14" s="393"/>
      <c r="E14" s="393"/>
      <c r="F14" s="76">
        <f>TRUNC(F13/12,2)</f>
        <v>143.16</v>
      </c>
    </row>
  </sheetData>
  <sheetProtection algorithmName="SHA-512" hashValue="qdhrSchaM2vgcg3tEIxdCvnVsj6alUYHMhpjdnV5FAlxSOeSP+DKIyBuXUYATr8nS1otKadWFyQYX9Cl1zMx7Q==" saltValue="ybUH+WH03Kr146VbN4JUDg==" spinCount="100000" sheet="1" objects="1" scenarios="1" formatCells="0"/>
  <mergeCells count="2">
    <mergeCell ref="A13:E13"/>
    <mergeCell ref="A14:E14"/>
  </mergeCells>
  <pageMargins left="0.51180555555555596" right="0.51180555555555596" top="0.78680555555555598" bottom="0.78680555555555598" header="0.31388888888888899" footer="0.31388888888888899"/>
  <pageSetup paperSize="9" scale="88" fitToHeight="0"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4" zoomScale="120" zoomScaleNormal="160" zoomScaleSheetLayoutView="120" workbookViewId="0">
      <selection activeCell="F96" sqref="F96"/>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4" t="s">
        <v>156</v>
      </c>
      <c r="D8" s="385"/>
      <c r="E8" s="385"/>
      <c r="F8" s="386"/>
    </row>
    <row r="9" spans="2:8" ht="18" customHeight="1">
      <c r="B9" s="80"/>
      <c r="C9" s="87"/>
      <c r="D9" s="88"/>
      <c r="E9" s="88"/>
      <c r="F9" s="89"/>
    </row>
    <row r="10" spans="2:8" s="77" customFormat="1">
      <c r="B10" s="90"/>
      <c r="C10" s="91" t="s">
        <v>5</v>
      </c>
      <c r="D10" s="92" t="s">
        <v>157</v>
      </c>
      <c r="E10" s="387"/>
      <c r="F10" s="388"/>
      <c r="H10" s="79"/>
    </row>
    <row r="11" spans="2:8" s="77" customFormat="1" ht="37.5" customHeight="1">
      <c r="B11" s="90"/>
      <c r="C11" s="91" t="s">
        <v>7</v>
      </c>
      <c r="D11" s="92" t="s">
        <v>158</v>
      </c>
      <c r="E11" s="389" t="s">
        <v>159</v>
      </c>
      <c r="F11" s="390"/>
      <c r="H11" s="79"/>
    </row>
    <row r="12" spans="2:8" s="77" customFormat="1">
      <c r="B12" s="90"/>
      <c r="C12" s="91" t="s">
        <v>10</v>
      </c>
      <c r="D12" s="92" t="s">
        <v>160</v>
      </c>
      <c r="E12" s="391" t="s">
        <v>320</v>
      </c>
      <c r="F12" s="392"/>
      <c r="H12" s="79"/>
    </row>
    <row r="13" spans="2:8" s="77" customFormat="1">
      <c r="B13" s="90"/>
      <c r="C13" s="91" t="s">
        <v>13</v>
      </c>
      <c r="D13" s="92" t="s">
        <v>161</v>
      </c>
      <c r="E13" s="376" t="s">
        <v>162</v>
      </c>
      <c r="F13" s="377"/>
      <c r="H13" s="79"/>
    </row>
    <row r="14" spans="2:8" s="77" customFormat="1">
      <c r="B14" s="90"/>
      <c r="C14" s="373" t="s">
        <v>163</v>
      </c>
      <c r="D14" s="374"/>
      <c r="E14" s="374"/>
      <c r="F14" s="375"/>
      <c r="H14" s="79"/>
    </row>
    <row r="15" spans="2:8" s="77" customFormat="1">
      <c r="B15" s="90"/>
      <c r="C15" s="91"/>
      <c r="D15" s="92" t="s">
        <v>164</v>
      </c>
      <c r="E15" s="376" t="s">
        <v>20</v>
      </c>
      <c r="F15" s="377"/>
      <c r="H15" s="79"/>
    </row>
    <row r="16" spans="2:8" s="77" customFormat="1">
      <c r="B16" s="90"/>
      <c r="C16" s="93"/>
      <c r="D16" s="378" t="s">
        <v>165</v>
      </c>
      <c r="E16" s="379"/>
      <c r="F16" s="380"/>
      <c r="H16" s="79"/>
    </row>
    <row r="17" spans="2:8" s="77" customFormat="1">
      <c r="B17" s="90"/>
      <c r="C17" s="381" t="s">
        <v>22</v>
      </c>
      <c r="D17" s="382"/>
      <c r="E17" s="382"/>
      <c r="F17" s="383"/>
      <c r="H17" s="79"/>
    </row>
    <row r="18" spans="2:8" s="77" customFormat="1">
      <c r="B18" s="90"/>
      <c r="C18" s="94">
        <v>1</v>
      </c>
      <c r="D18" s="95" t="s">
        <v>166</v>
      </c>
      <c r="E18" s="366" t="s">
        <v>167</v>
      </c>
      <c r="F18" s="367"/>
      <c r="H18" s="79"/>
    </row>
    <row r="19" spans="2:8" s="77" customFormat="1">
      <c r="B19" s="90"/>
      <c r="C19" s="94">
        <v>2</v>
      </c>
      <c r="D19" s="96" t="s">
        <v>168</v>
      </c>
      <c r="E19" s="362" t="s">
        <v>294</v>
      </c>
      <c r="F19" s="363"/>
      <c r="H19" s="79"/>
    </row>
    <row r="20" spans="2:8" s="77" customFormat="1">
      <c r="B20" s="90"/>
      <c r="C20" s="94">
        <v>3</v>
      </c>
      <c r="D20" s="95" t="s">
        <v>170</v>
      </c>
      <c r="E20" s="364">
        <v>1100.92</v>
      </c>
      <c r="F20" s="365"/>
      <c r="H20" s="79"/>
    </row>
    <row r="21" spans="2:8" s="77" customFormat="1">
      <c r="B21" s="90"/>
      <c r="C21" s="94">
        <v>4</v>
      </c>
      <c r="D21" s="95" t="s">
        <v>171</v>
      </c>
      <c r="E21" s="366" t="s">
        <v>295</v>
      </c>
      <c r="F21" s="367"/>
      <c r="H21" s="79"/>
    </row>
    <row r="22" spans="2:8">
      <c r="B22" s="80"/>
      <c r="C22" s="97">
        <v>5</v>
      </c>
      <c r="D22" s="98" t="s">
        <v>28</v>
      </c>
      <c r="E22" s="368">
        <v>44197</v>
      </c>
      <c r="F22" s="369"/>
    </row>
    <row r="23" spans="2:8">
      <c r="B23" s="80"/>
      <c r="C23" s="370" t="s">
        <v>173</v>
      </c>
      <c r="D23" s="371"/>
      <c r="E23" s="371"/>
      <c r="F23" s="372"/>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56" t="s">
        <v>175</v>
      </c>
      <c r="D27" s="357"/>
      <c r="E27" s="357"/>
      <c r="F27" s="358"/>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59" t="s">
        <v>77</v>
      </c>
      <c r="D42" s="352"/>
      <c r="E42" s="127">
        <f>SUM(E34:E41)</f>
        <v>0.36799999999999999</v>
      </c>
      <c r="F42" s="128">
        <f>TRUNC(SUM(F34:F41),2)</f>
        <v>487.86</v>
      </c>
    </row>
    <row r="43" spans="2:6" ht="11.1" customHeight="1">
      <c r="B43" s="80"/>
      <c r="C43" s="94"/>
      <c r="D43" s="103"/>
      <c r="E43" s="129"/>
      <c r="F43" s="119"/>
    </row>
    <row r="44" spans="2:6">
      <c r="B44" s="80"/>
      <c r="C44" s="120" t="s">
        <v>189</v>
      </c>
      <c r="D44" s="330" t="s">
        <v>48</v>
      </c>
      <c r="E44" s="316"/>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1">
        <v>13</v>
      </c>
      <c r="F46" s="134">
        <f>TRUNC(((E46)*21)*90%,2)</f>
        <v>245.7</v>
      </c>
    </row>
    <row r="47" spans="2:6" ht="17.25" customHeight="1">
      <c r="B47" s="80"/>
      <c r="C47" s="94" t="s">
        <v>10</v>
      </c>
      <c r="D47" s="360" t="s">
        <v>193</v>
      </c>
      <c r="E47" s="361"/>
      <c r="F47" s="135">
        <v>3.5</v>
      </c>
    </row>
    <row r="48" spans="2:6" ht="17.25" customHeight="1">
      <c r="B48" s="80"/>
      <c r="C48" s="94" t="s">
        <v>13</v>
      </c>
      <c r="D48" s="360" t="s">
        <v>194</v>
      </c>
      <c r="E48" s="361"/>
      <c r="F48" s="135">
        <v>15</v>
      </c>
    </row>
    <row r="49" spans="2:8">
      <c r="B49" s="80"/>
      <c r="C49" s="136"/>
      <c r="D49" s="351" t="s">
        <v>77</v>
      </c>
      <c r="E49" s="352"/>
      <c r="F49" s="117">
        <f>TRUNC(SUM(F45:F48),2)</f>
        <v>264.2</v>
      </c>
    </row>
    <row r="50" spans="2:8">
      <c r="B50" s="80"/>
      <c r="C50" s="348"/>
      <c r="D50" s="349"/>
      <c r="E50" s="346"/>
      <c r="F50" s="350"/>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53"/>
      <c r="D56" s="354"/>
      <c r="E56" s="354"/>
      <c r="F56" s="355"/>
    </row>
    <row r="57" spans="2:8">
      <c r="B57" s="80"/>
      <c r="C57" s="340" t="s">
        <v>197</v>
      </c>
      <c r="D57" s="341"/>
      <c r="E57" s="341"/>
      <c r="F57" s="342"/>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5" t="s">
        <v>77</v>
      </c>
      <c r="D65" s="326"/>
      <c r="E65" s="148">
        <f>SUM(E59:E64)</f>
        <v>6.2700000000000006E-2</v>
      </c>
      <c r="F65" s="128">
        <f>TRUNC(SUM(F59:F64),2)</f>
        <v>89.59</v>
      </c>
    </row>
    <row r="66" spans="2:8">
      <c r="B66" s="80"/>
      <c r="C66" s="345"/>
      <c r="D66" s="346"/>
      <c r="E66" s="346"/>
      <c r="F66" s="347"/>
    </row>
    <row r="67" spans="2:8">
      <c r="B67" s="80"/>
      <c r="C67" s="340" t="s">
        <v>205</v>
      </c>
      <c r="D67" s="341"/>
      <c r="E67" s="341"/>
      <c r="F67" s="342"/>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8" t="s">
        <v>208</v>
      </c>
    </row>
    <row r="71" spans="2:8">
      <c r="B71" s="80"/>
      <c r="C71" s="94" t="s">
        <v>10</v>
      </c>
      <c r="D71" s="96" t="s">
        <v>209</v>
      </c>
      <c r="E71" s="145">
        <v>0</v>
      </c>
      <c r="F71" s="152">
        <f t="shared" si="1"/>
        <v>0</v>
      </c>
      <c r="H71" s="318"/>
    </row>
    <row r="72" spans="2:8">
      <c r="B72" s="80"/>
      <c r="C72" s="94" t="s">
        <v>13</v>
      </c>
      <c r="D72" s="96" t="s">
        <v>210</v>
      </c>
      <c r="E72" s="145">
        <v>0</v>
      </c>
      <c r="F72" s="152">
        <f t="shared" si="1"/>
        <v>0</v>
      </c>
      <c r="H72" s="318"/>
    </row>
    <row r="73" spans="2:8">
      <c r="B73" s="80"/>
      <c r="C73" s="94" t="s">
        <v>38</v>
      </c>
      <c r="D73" s="96" t="s">
        <v>84</v>
      </c>
      <c r="E73" s="145">
        <v>0</v>
      </c>
      <c r="F73" s="152">
        <f t="shared" si="1"/>
        <v>0</v>
      </c>
      <c r="H73" s="318"/>
    </row>
    <row r="74" spans="2:8">
      <c r="B74" s="80"/>
      <c r="C74" s="94" t="s">
        <v>40</v>
      </c>
      <c r="D74" s="96" t="s">
        <v>55</v>
      </c>
      <c r="E74" s="145">
        <v>0</v>
      </c>
      <c r="F74" s="152">
        <f t="shared" si="1"/>
        <v>0</v>
      </c>
      <c r="H74" s="318"/>
    </row>
    <row r="75" spans="2:8" ht="16.5" customHeight="1">
      <c r="B75" s="80"/>
      <c r="C75" s="325" t="s">
        <v>77</v>
      </c>
      <c r="D75" s="331"/>
      <c r="E75" s="153">
        <f>SUM(E69:E74)</f>
        <v>0</v>
      </c>
      <c r="F75" s="128">
        <f>TRUNC(SUM(F69:F74),2)</f>
        <v>0</v>
      </c>
    </row>
    <row r="76" spans="2:8">
      <c r="B76" s="80"/>
      <c r="C76" s="348"/>
      <c r="D76" s="349"/>
      <c r="E76" s="349"/>
      <c r="F76" s="350"/>
    </row>
    <row r="77" spans="2:8">
      <c r="B77" s="80"/>
      <c r="C77" s="348"/>
      <c r="D77" s="349"/>
      <c r="E77" s="349"/>
      <c r="F77" s="350"/>
    </row>
    <row r="78" spans="2:8" ht="40.5" customHeight="1">
      <c r="B78" s="80"/>
      <c r="C78" s="120">
        <v>4</v>
      </c>
      <c r="D78" s="330" t="s">
        <v>211</v>
      </c>
      <c r="E78" s="316"/>
      <c r="F78" s="123" t="s">
        <v>33</v>
      </c>
    </row>
    <row r="79" spans="2:8">
      <c r="B79" s="80"/>
      <c r="C79" s="94" t="s">
        <v>67</v>
      </c>
      <c r="D79" s="96" t="s">
        <v>212</v>
      </c>
      <c r="E79" s="154"/>
      <c r="F79" s="119">
        <f>F75</f>
        <v>0</v>
      </c>
    </row>
    <row r="80" spans="2:8">
      <c r="B80" s="80"/>
      <c r="C80" s="155"/>
      <c r="D80" s="338" t="s">
        <v>77</v>
      </c>
      <c r="E80" s="339"/>
      <c r="F80" s="117">
        <f>TRUNC(SUM(F79:F79),2)</f>
        <v>0</v>
      </c>
    </row>
    <row r="81" spans="2:6">
      <c r="B81" s="80"/>
      <c r="C81" s="340" t="s">
        <v>213</v>
      </c>
      <c r="D81" s="341"/>
      <c r="E81" s="341"/>
      <c r="F81" s="342"/>
    </row>
    <row r="82" spans="2:6">
      <c r="B82" s="80"/>
      <c r="C82" s="99">
        <v>5</v>
      </c>
      <c r="D82" s="343" t="s">
        <v>58</v>
      </c>
      <c r="E82" s="344"/>
      <c r="F82" s="102" t="s">
        <v>33</v>
      </c>
    </row>
    <row r="83" spans="2:6">
      <c r="B83" s="80"/>
      <c r="C83" s="94" t="s">
        <v>5</v>
      </c>
      <c r="D83" s="320" t="s">
        <v>214</v>
      </c>
      <c r="E83" s="321"/>
      <c r="F83" s="156">
        <f>'Uniformes - Copeira'!F6</f>
        <v>33.68</v>
      </c>
    </row>
    <row r="84" spans="2:6">
      <c r="B84" s="80"/>
      <c r="C84" s="94" t="s">
        <v>7</v>
      </c>
      <c r="D84" s="320" t="s">
        <v>215</v>
      </c>
      <c r="E84" s="321"/>
      <c r="F84" s="156">
        <v>0</v>
      </c>
    </row>
    <row r="85" spans="2:6">
      <c r="B85" s="80"/>
      <c r="C85" s="94" t="s">
        <v>10</v>
      </c>
      <c r="D85" s="320"/>
      <c r="E85" s="321"/>
      <c r="F85" s="119">
        <v>0</v>
      </c>
    </row>
    <row r="86" spans="2:6" ht="16.5" customHeight="1">
      <c r="B86" s="80"/>
      <c r="C86" s="325" t="s">
        <v>77</v>
      </c>
      <c r="D86" s="331"/>
      <c r="E86" s="326"/>
      <c r="F86" s="128">
        <f>TRUNC(SUM(F83:F85),2)</f>
        <v>33.68</v>
      </c>
    </row>
    <row r="87" spans="2:6">
      <c r="B87" s="80"/>
      <c r="C87" s="332"/>
      <c r="D87" s="333"/>
      <c r="E87" s="333"/>
      <c r="F87" s="334"/>
    </row>
    <row r="88" spans="2:6">
      <c r="B88" s="80"/>
      <c r="C88" s="335" t="s">
        <v>216</v>
      </c>
      <c r="D88" s="336"/>
      <c r="E88" s="336"/>
      <c r="F88" s="337"/>
    </row>
    <row r="89" spans="2:6">
      <c r="B89" s="80"/>
      <c r="C89" s="99">
        <v>6</v>
      </c>
      <c r="D89" s="157" t="s">
        <v>115</v>
      </c>
      <c r="E89" s="101" t="s">
        <v>32</v>
      </c>
      <c r="F89" s="102" t="s">
        <v>33</v>
      </c>
    </row>
    <row r="90" spans="2:6">
      <c r="B90" s="80"/>
      <c r="C90" s="94" t="s">
        <v>5</v>
      </c>
      <c r="D90" s="103" t="s">
        <v>217</v>
      </c>
      <c r="E90" s="158">
        <f>'Planilha Almoxarife'!E90</f>
        <v>5.0000000000000001E-3</v>
      </c>
      <c r="F90" s="159">
        <f>TRUNC((E90*F109),2)</f>
        <v>11</v>
      </c>
    </row>
    <row r="91" spans="2:6">
      <c r="B91" s="80"/>
      <c r="C91" s="94" t="s">
        <v>7</v>
      </c>
      <c r="D91" s="103" t="s">
        <v>126</v>
      </c>
      <c r="E91" s="158">
        <f>'Planilha Almoxarife'!E91</f>
        <v>5.0000000000000001E-3</v>
      </c>
      <c r="F91" s="159">
        <f>TRUNC((F109*E91),2)</f>
        <v>11</v>
      </c>
    </row>
    <row r="92" spans="2:6">
      <c r="B92" s="80"/>
      <c r="C92" s="94" t="s">
        <v>10</v>
      </c>
      <c r="D92" s="103" t="s">
        <v>117</v>
      </c>
      <c r="E92" s="160"/>
      <c r="F92" s="159"/>
    </row>
    <row r="93" spans="2:6">
      <c r="B93" s="80"/>
      <c r="C93" s="161"/>
      <c r="D93" s="121" t="s">
        <v>218</v>
      </c>
      <c r="E93" s="160"/>
      <c r="F93" s="162"/>
    </row>
    <row r="94" spans="2:6">
      <c r="B94" s="80"/>
      <c r="C94" s="161"/>
      <c r="D94" s="103" t="s">
        <v>219</v>
      </c>
      <c r="E94" s="158">
        <f>'Planilha Almoxarife'!E94</f>
        <v>4.0000000000000001E-3</v>
      </c>
      <c r="F94" s="159">
        <f>TRUNC(((F90+F91+F109)/E101*E94),2)</f>
        <v>9.58</v>
      </c>
    </row>
    <row r="95" spans="2:6">
      <c r="B95" s="80"/>
      <c r="C95" s="161"/>
      <c r="D95" s="103" t="s">
        <v>220</v>
      </c>
      <c r="E95" s="158">
        <f>'Planilha Almoxarife'!E95</f>
        <v>1.8499999999999999E-2</v>
      </c>
      <c r="F95" s="159">
        <f>TRUNC(((F90+F91+F109)/E101*E95),2)</f>
        <v>44.34</v>
      </c>
    </row>
    <row r="96" spans="2:6">
      <c r="B96" s="80"/>
      <c r="C96" s="161"/>
      <c r="D96" s="121" t="s">
        <v>221</v>
      </c>
      <c r="E96" s="160"/>
      <c r="F96" s="159"/>
    </row>
    <row r="97" spans="2:6">
      <c r="B97" s="80"/>
      <c r="C97" s="161"/>
      <c r="D97" s="103" t="s">
        <v>222</v>
      </c>
      <c r="E97" s="158">
        <v>0.05</v>
      </c>
      <c r="F97" s="159">
        <f>TRUNC((F90+F91+F109)/E101*E97,2)</f>
        <v>119.84</v>
      </c>
    </row>
    <row r="98" spans="2:6">
      <c r="B98" s="80"/>
      <c r="C98" s="161"/>
      <c r="D98" s="121" t="s">
        <v>223</v>
      </c>
      <c r="E98" s="160"/>
      <c r="F98" s="162"/>
    </row>
    <row r="99" spans="2:6">
      <c r="B99" s="80"/>
      <c r="C99" s="161"/>
      <c r="D99" s="163"/>
      <c r="E99" s="158"/>
      <c r="F99" s="159">
        <f>TRUNC((F90+F91+F109)/E101*E99,2)</f>
        <v>0</v>
      </c>
    </row>
    <row r="100" spans="2:6">
      <c r="B100" s="80"/>
      <c r="C100" s="325" t="s">
        <v>77</v>
      </c>
      <c r="D100" s="326"/>
      <c r="E100" s="164">
        <f>SUM(E90:E98)</f>
        <v>8.2500000000000004E-2</v>
      </c>
      <c r="F100" s="165">
        <f>SUM(F90:F99)</f>
        <v>195.76</v>
      </c>
    </row>
    <row r="101" spans="2:6">
      <c r="B101" s="80"/>
      <c r="C101" s="166">
        <f>SUM(E94:E99)</f>
        <v>7.2499999999999995E-2</v>
      </c>
      <c r="D101" s="167" t="s">
        <v>224</v>
      </c>
      <c r="E101" s="168">
        <f>1-C101/1</f>
        <v>0.92749999999999999</v>
      </c>
      <c r="F101" s="169"/>
    </row>
    <row r="102" spans="2:6">
      <c r="B102" s="80"/>
      <c r="C102" s="327" t="s">
        <v>225</v>
      </c>
      <c r="D102" s="328"/>
      <c r="E102" s="328"/>
      <c r="F102" s="329"/>
    </row>
    <row r="103" spans="2:6" ht="30" customHeight="1">
      <c r="B103" s="80"/>
      <c r="C103" s="170"/>
      <c r="D103" s="330" t="s">
        <v>226</v>
      </c>
      <c r="E103" s="316"/>
      <c r="F103" s="123" t="s">
        <v>33</v>
      </c>
    </row>
    <row r="104" spans="2:6">
      <c r="B104" s="80"/>
      <c r="C104" s="94" t="s">
        <v>5</v>
      </c>
      <c r="D104" s="319" t="s">
        <v>227</v>
      </c>
      <c r="E104" s="319"/>
      <c r="F104" s="119">
        <f>F26</f>
        <v>1100.92</v>
      </c>
    </row>
    <row r="105" spans="2:6">
      <c r="B105" s="80"/>
      <c r="C105" s="94" t="s">
        <v>7</v>
      </c>
      <c r="D105" s="319" t="s">
        <v>228</v>
      </c>
      <c r="E105" s="319"/>
      <c r="F105" s="119">
        <f>F55</f>
        <v>976.97</v>
      </c>
    </row>
    <row r="106" spans="2:6">
      <c r="B106" s="80"/>
      <c r="C106" s="94" t="s">
        <v>10</v>
      </c>
      <c r="D106" s="319" t="s">
        <v>229</v>
      </c>
      <c r="E106" s="319"/>
      <c r="F106" s="119">
        <f>F65</f>
        <v>89.59</v>
      </c>
    </row>
    <row r="107" spans="2:6">
      <c r="B107" s="80"/>
      <c r="C107" s="94" t="s">
        <v>13</v>
      </c>
      <c r="D107" s="320" t="s">
        <v>230</v>
      </c>
      <c r="E107" s="321"/>
      <c r="F107" s="119">
        <f>F80</f>
        <v>0</v>
      </c>
    </row>
    <row r="108" spans="2:6">
      <c r="B108" s="80"/>
      <c r="C108" s="94" t="s">
        <v>38</v>
      </c>
      <c r="D108" s="319" t="s">
        <v>231</v>
      </c>
      <c r="E108" s="319"/>
      <c r="F108" s="119">
        <f>F86</f>
        <v>33.68</v>
      </c>
    </row>
    <row r="109" spans="2:6">
      <c r="B109" s="80"/>
      <c r="C109" s="322" t="s">
        <v>232</v>
      </c>
      <c r="D109" s="323"/>
      <c r="E109" s="324"/>
      <c r="F109" s="171">
        <f>TRUNC(SUM(F104:F108),2)</f>
        <v>2201.16</v>
      </c>
    </row>
    <row r="110" spans="2:6">
      <c r="B110" s="80"/>
      <c r="C110" s="94" t="s">
        <v>40</v>
      </c>
      <c r="D110" s="320" t="s">
        <v>233</v>
      </c>
      <c r="E110" s="321"/>
      <c r="F110" s="172">
        <f>F100</f>
        <v>195.76</v>
      </c>
    </row>
    <row r="111" spans="2:6">
      <c r="B111" s="80"/>
      <c r="C111" s="314" t="s">
        <v>234</v>
      </c>
      <c r="D111" s="315"/>
      <c r="E111" s="316"/>
      <c r="F111" s="173">
        <f>SUM(F109:F110)</f>
        <v>2396.92</v>
      </c>
    </row>
    <row r="112" spans="2:6">
      <c r="B112" s="80"/>
      <c r="C112" s="174"/>
      <c r="D112" s="175"/>
      <c r="E112" s="175"/>
      <c r="F112" s="176"/>
    </row>
    <row r="113" spans="3:6">
      <c r="C113" s="317"/>
      <c r="D113" s="317"/>
      <c r="E113" s="317"/>
      <c r="F113" s="317"/>
    </row>
    <row r="128" spans="3:6">
      <c r="C128" s="79" t="s">
        <v>235</v>
      </c>
    </row>
    <row r="129" spans="3:3">
      <c r="C129" s="79" t="s">
        <v>191</v>
      </c>
    </row>
  </sheetData>
  <sheetProtection algorithmName="SHA-512" hashValue="+QsTjK7hs9wFK5KJQRJqaBhBYTK0Y+sKRW3u1SQfGLquPA39I/ewHBhmQ8o6TW46xqOY62jSQ9Lo0s/Ko2lvvA==" saltValue="xpzDap2UtVgGXJTFPpEieQ=="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93" t="s">
        <v>247</v>
      </c>
      <c r="B5" s="393"/>
      <c r="C5" s="393"/>
      <c r="D5" s="393"/>
      <c r="E5" s="393"/>
      <c r="F5" s="76">
        <f>SUM(F2:F4)</f>
        <v>404.22</v>
      </c>
    </row>
    <row r="6" spans="1:6">
      <c r="A6" s="393" t="s">
        <v>248</v>
      </c>
      <c r="B6" s="393"/>
      <c r="C6" s="393"/>
      <c r="D6" s="393"/>
      <c r="E6" s="393"/>
      <c r="F6" s="76">
        <f>TRUNC(F5/12,2)</f>
        <v>33.68</v>
      </c>
    </row>
  </sheetData>
  <sheetProtection algorithmName="SHA-512" hashValue="SYHyI3Gkd4ci4b/DklhFVhFfc65hez+9B6s/UzKWvo8GN7b1QWcoI3WcNthOZqHka1/0ItT0dRM2OcGWmLshwg==" saltValue="0v+/HaxBND+YjvKfL1qOI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31"/>
  <sheetViews>
    <sheetView showGridLines="0" tabSelected="1" workbookViewId="0">
      <selection activeCell="L1" sqref="L1:M1048576"/>
    </sheetView>
  </sheetViews>
  <sheetFormatPr defaultRowHeight="15.75"/>
  <cols>
    <col min="1" max="1" width="9" style="192" bestFit="1" customWidth="1"/>
    <col min="2" max="2" width="7" style="192" bestFit="1" customWidth="1"/>
    <col min="3" max="3" width="26.7109375" style="192" customWidth="1"/>
    <col min="4" max="6" width="10.7109375" style="192" customWidth="1"/>
    <col min="7" max="9" width="15.7109375" style="192" customWidth="1"/>
    <col min="10" max="10" width="21.85546875" style="192" customWidth="1"/>
    <col min="11" max="11" width="1.7109375" style="192" customWidth="1"/>
    <col min="12" max="13" width="15.140625" style="192" hidden="1" customWidth="1"/>
    <col min="14" max="16384" width="9.140625" style="192"/>
  </cols>
  <sheetData>
    <row r="1" spans="1:13">
      <c r="A1" s="404" t="s">
        <v>328</v>
      </c>
      <c r="B1" s="405"/>
      <c r="C1" s="405"/>
      <c r="D1" s="405"/>
      <c r="E1" s="405"/>
      <c r="F1" s="405"/>
      <c r="G1" s="405"/>
      <c r="H1" s="405"/>
      <c r="I1" s="405"/>
      <c r="J1" s="406"/>
    </row>
    <row r="2" spans="1:13" ht="16.5" thickBot="1">
      <c r="A2" s="407"/>
      <c r="B2" s="408"/>
      <c r="C2" s="408"/>
      <c r="D2" s="408"/>
      <c r="E2" s="408"/>
      <c r="F2" s="408"/>
      <c r="G2" s="408"/>
      <c r="H2" s="408"/>
      <c r="I2" s="408"/>
      <c r="J2" s="409"/>
    </row>
    <row r="3" spans="1:13" ht="15.75" customHeight="1">
      <c r="A3" s="410" t="s">
        <v>321</v>
      </c>
      <c r="B3" s="410" t="s">
        <v>236</v>
      </c>
      <c r="C3" s="410" t="s">
        <v>341</v>
      </c>
      <c r="D3" s="410" t="s">
        <v>322</v>
      </c>
      <c r="E3" s="412" t="s">
        <v>323</v>
      </c>
      <c r="F3" s="413"/>
      <c r="G3" s="410" t="s">
        <v>342</v>
      </c>
      <c r="H3" s="410" t="s">
        <v>343</v>
      </c>
      <c r="I3" s="397" t="s">
        <v>344</v>
      </c>
      <c r="J3" s="410" t="s">
        <v>345</v>
      </c>
      <c r="L3" s="414" t="s">
        <v>339</v>
      </c>
      <c r="M3" s="414" t="s">
        <v>340</v>
      </c>
    </row>
    <row r="4" spans="1:13" ht="31.5" customHeight="1">
      <c r="A4" s="411"/>
      <c r="B4" s="411"/>
      <c r="C4" s="411"/>
      <c r="D4" s="411"/>
      <c r="E4" s="200" t="s">
        <v>324</v>
      </c>
      <c r="F4" s="200" t="s">
        <v>325</v>
      </c>
      <c r="G4" s="411"/>
      <c r="H4" s="411"/>
      <c r="I4" s="398"/>
      <c r="J4" s="411"/>
      <c r="L4" s="414"/>
      <c r="M4" s="414"/>
    </row>
    <row r="5" spans="1:13" ht="31.5">
      <c r="A5" s="403">
        <v>4</v>
      </c>
      <c r="B5" s="193">
        <v>26</v>
      </c>
      <c r="C5" s="194" t="s">
        <v>329</v>
      </c>
      <c r="D5" s="193" t="s">
        <v>20</v>
      </c>
      <c r="E5" s="193">
        <v>1</v>
      </c>
      <c r="F5" s="193">
        <v>1</v>
      </c>
      <c r="G5" s="195">
        <f>'Planilha Almoxarife'!$F$111</f>
        <v>2672.16</v>
      </c>
      <c r="H5" s="195">
        <f>G5*F5</f>
        <v>2672.16</v>
      </c>
      <c r="I5" s="201">
        <f>J5/F5</f>
        <v>32065.919999999998</v>
      </c>
      <c r="J5" s="195">
        <f t="shared" ref="J5:J10" si="0">H5*12</f>
        <v>32065.919999999998</v>
      </c>
      <c r="K5" s="202"/>
      <c r="L5" s="202">
        <v>32082.36</v>
      </c>
      <c r="M5" s="202">
        <f>L5-I5</f>
        <v>16.440000000000001</v>
      </c>
    </row>
    <row r="6" spans="1:13" ht="47.25">
      <c r="A6" s="403"/>
      <c r="B6" s="193">
        <v>27</v>
      </c>
      <c r="C6" s="194" t="s">
        <v>330</v>
      </c>
      <c r="D6" s="193" t="s">
        <v>20</v>
      </c>
      <c r="E6" s="193">
        <v>1</v>
      </c>
      <c r="F6" s="193">
        <v>3</v>
      </c>
      <c r="G6" s="195">
        <f>'Planilha Trab. Agropecuário'!$F$111</f>
        <v>2419.3000000000002</v>
      </c>
      <c r="H6" s="195">
        <f t="shared" ref="H6" si="1">G6*F6</f>
        <v>7257.9</v>
      </c>
      <c r="I6" s="201">
        <f t="shared" ref="I6:I15" si="2">J6/F6</f>
        <v>29031.599999999999</v>
      </c>
      <c r="J6" s="195">
        <f t="shared" si="0"/>
        <v>87094.8</v>
      </c>
      <c r="K6" s="202"/>
      <c r="L6" s="202">
        <v>29051.88</v>
      </c>
      <c r="M6" s="202">
        <f t="shared" ref="M6:M15" si="3">L6-I6</f>
        <v>20.28</v>
      </c>
    </row>
    <row r="7" spans="1:13" ht="31.5">
      <c r="A7" s="403"/>
      <c r="B7" s="193">
        <v>28</v>
      </c>
      <c r="C7" s="194" t="s">
        <v>336</v>
      </c>
      <c r="D7" s="193" t="s">
        <v>20</v>
      </c>
      <c r="E7" s="193">
        <v>1</v>
      </c>
      <c r="F7" s="193">
        <v>3</v>
      </c>
      <c r="G7" s="195">
        <f>'Planilha Contínuo'!$F$111</f>
        <v>2396.92</v>
      </c>
      <c r="H7" s="195">
        <f t="shared" ref="H7:H15" si="4">G7*F7</f>
        <v>7190.76</v>
      </c>
      <c r="I7" s="201">
        <f t="shared" si="2"/>
        <v>28763.040000000001</v>
      </c>
      <c r="J7" s="195">
        <f t="shared" si="0"/>
        <v>86289.12</v>
      </c>
      <c r="K7" s="202"/>
      <c r="L7" s="202">
        <v>28780.44</v>
      </c>
      <c r="M7" s="202">
        <f t="shared" si="3"/>
        <v>17.399999999999999</v>
      </c>
    </row>
    <row r="8" spans="1:13" ht="47.25">
      <c r="A8" s="403"/>
      <c r="B8" s="193">
        <v>29</v>
      </c>
      <c r="C8" s="194" t="s">
        <v>337</v>
      </c>
      <c r="D8" s="193" t="s">
        <v>20</v>
      </c>
      <c r="E8" s="193">
        <v>1</v>
      </c>
      <c r="F8" s="193">
        <v>2</v>
      </c>
      <c r="G8" s="195">
        <f>'Planilha Motorista'!$F$111</f>
        <v>3384.54</v>
      </c>
      <c r="H8" s="195">
        <f t="shared" si="4"/>
        <v>6769.08</v>
      </c>
      <c r="I8" s="201">
        <f t="shared" si="2"/>
        <v>40614.480000000003</v>
      </c>
      <c r="J8" s="195">
        <f t="shared" si="0"/>
        <v>81228.960000000006</v>
      </c>
      <c r="K8" s="202"/>
      <c r="L8" s="202">
        <v>40621.800000000003</v>
      </c>
      <c r="M8" s="202">
        <f t="shared" si="3"/>
        <v>7.32</v>
      </c>
    </row>
    <row r="9" spans="1:13" ht="31.5">
      <c r="A9" s="403"/>
      <c r="B9" s="193">
        <v>30</v>
      </c>
      <c r="C9" s="194" t="s">
        <v>331</v>
      </c>
      <c r="D9" s="193" t="s">
        <v>20</v>
      </c>
      <c r="E9" s="193">
        <v>1</v>
      </c>
      <c r="F9" s="193">
        <v>1</v>
      </c>
      <c r="G9" s="195">
        <f>'Planilha Pintor'!$F$112</f>
        <v>3802.76</v>
      </c>
      <c r="H9" s="195">
        <f t="shared" si="4"/>
        <v>3802.76</v>
      </c>
      <c r="I9" s="201">
        <f t="shared" si="2"/>
        <v>45633.120000000003</v>
      </c>
      <c r="J9" s="195">
        <f t="shared" si="0"/>
        <v>45633.120000000003</v>
      </c>
      <c r="K9" s="202"/>
      <c r="L9" s="202">
        <v>45640.32</v>
      </c>
      <c r="M9" s="202">
        <f t="shared" si="3"/>
        <v>7.2</v>
      </c>
    </row>
    <row r="10" spans="1:13" ht="31.5">
      <c r="A10" s="403"/>
      <c r="B10" s="193">
        <v>31</v>
      </c>
      <c r="C10" s="194" t="s">
        <v>338</v>
      </c>
      <c r="D10" s="193" t="s">
        <v>20</v>
      </c>
      <c r="E10" s="193">
        <v>1</v>
      </c>
      <c r="F10" s="193">
        <v>1</v>
      </c>
      <c r="G10" s="195">
        <f>'Planilha Pedreiro'!$F$111</f>
        <v>3210.02</v>
      </c>
      <c r="H10" s="195">
        <f t="shared" si="4"/>
        <v>3210.02</v>
      </c>
      <c r="I10" s="201">
        <f t="shared" si="2"/>
        <v>38520.239999999998</v>
      </c>
      <c r="J10" s="195">
        <f t="shared" si="0"/>
        <v>38520.239999999998</v>
      </c>
      <c r="K10" s="202"/>
      <c r="L10" s="202">
        <v>38531.279999999999</v>
      </c>
      <c r="M10" s="202">
        <f t="shared" si="3"/>
        <v>11.04</v>
      </c>
    </row>
    <row r="11" spans="1:13" ht="31.5">
      <c r="A11" s="403"/>
      <c r="B11" s="193">
        <v>32</v>
      </c>
      <c r="C11" s="194" t="s">
        <v>332</v>
      </c>
      <c r="D11" s="193" t="s">
        <v>20</v>
      </c>
      <c r="E11" s="193">
        <v>1</v>
      </c>
      <c r="F11" s="193">
        <v>1</v>
      </c>
      <c r="G11" s="195">
        <f>'Planilha Eletricista'!$F$112</f>
        <v>4260.4799999999996</v>
      </c>
      <c r="H11" s="195">
        <f t="shared" si="4"/>
        <v>4260.4799999999996</v>
      </c>
      <c r="I11" s="201">
        <f>J11/F11</f>
        <v>51125.760000000002</v>
      </c>
      <c r="J11" s="195">
        <f t="shared" ref="J11:J12" si="5">H11*12</f>
        <v>51125.760000000002</v>
      </c>
      <c r="L11" s="203">
        <v>51150.720000000001</v>
      </c>
      <c r="M11" s="202">
        <f>L11-I11</f>
        <v>24.96</v>
      </c>
    </row>
    <row r="12" spans="1:13" ht="31.5">
      <c r="A12" s="403"/>
      <c r="B12" s="193">
        <v>33</v>
      </c>
      <c r="C12" s="194" t="s">
        <v>333</v>
      </c>
      <c r="D12" s="193" t="s">
        <v>20</v>
      </c>
      <c r="E12" s="193">
        <v>1</v>
      </c>
      <c r="F12" s="193">
        <v>1</v>
      </c>
      <c r="G12" s="195">
        <f>'Planilha Copeira'!$F$111</f>
        <v>2396.92</v>
      </c>
      <c r="H12" s="195">
        <f t="shared" si="4"/>
        <v>2396.92</v>
      </c>
      <c r="I12" s="201">
        <f t="shared" si="2"/>
        <v>28763.040000000001</v>
      </c>
      <c r="J12" s="195">
        <f t="shared" si="5"/>
        <v>28763.040000000001</v>
      </c>
      <c r="L12" s="203">
        <v>28780.44</v>
      </c>
      <c r="M12" s="202">
        <f t="shared" si="3"/>
        <v>17.399999999999999</v>
      </c>
    </row>
    <row r="13" spans="1:13" ht="31.5" hidden="1">
      <c r="A13" s="403"/>
      <c r="B13" s="193">
        <v>34</v>
      </c>
      <c r="C13" s="194" t="s">
        <v>326</v>
      </c>
      <c r="D13" s="193" t="s">
        <v>327</v>
      </c>
      <c r="E13" s="193">
        <v>1</v>
      </c>
      <c r="F13" s="193">
        <v>90</v>
      </c>
      <c r="G13" s="195">
        <v>146.16</v>
      </c>
      <c r="H13" s="195">
        <f t="shared" si="4"/>
        <v>13154.4</v>
      </c>
      <c r="I13" s="201">
        <f t="shared" si="2"/>
        <v>146.16</v>
      </c>
      <c r="J13" s="195">
        <f>H13</f>
        <v>13154.4</v>
      </c>
      <c r="M13" s="202">
        <f t="shared" si="3"/>
        <v>-146.16</v>
      </c>
    </row>
    <row r="14" spans="1:13" ht="63" hidden="1">
      <c r="A14" s="403"/>
      <c r="B14" s="193">
        <v>35</v>
      </c>
      <c r="C14" s="194" t="s">
        <v>334</v>
      </c>
      <c r="D14" s="193" t="s">
        <v>327</v>
      </c>
      <c r="E14" s="193">
        <v>1</v>
      </c>
      <c r="F14" s="193">
        <v>50</v>
      </c>
      <c r="G14" s="195">
        <v>145.12</v>
      </c>
      <c r="H14" s="195">
        <f t="shared" si="4"/>
        <v>7256</v>
      </c>
      <c r="I14" s="201">
        <f t="shared" si="2"/>
        <v>145.12</v>
      </c>
      <c r="J14" s="195">
        <f>H14</f>
        <v>7256</v>
      </c>
      <c r="M14" s="202">
        <f t="shared" si="3"/>
        <v>-145.12</v>
      </c>
    </row>
    <row r="15" spans="1:13" ht="31.5" hidden="1">
      <c r="A15" s="403"/>
      <c r="B15" s="193">
        <v>36</v>
      </c>
      <c r="C15" s="194" t="s">
        <v>335</v>
      </c>
      <c r="D15" s="193" t="s">
        <v>327</v>
      </c>
      <c r="E15" s="193">
        <v>1</v>
      </c>
      <c r="F15" s="193">
        <v>30</v>
      </c>
      <c r="G15" s="195">
        <v>173.12</v>
      </c>
      <c r="H15" s="195">
        <f t="shared" si="4"/>
        <v>5193.6000000000004</v>
      </c>
      <c r="I15" s="201">
        <f t="shared" si="2"/>
        <v>173.12</v>
      </c>
      <c r="J15" s="195">
        <f>H15</f>
        <v>5193.6000000000004</v>
      </c>
      <c r="M15" s="202">
        <f t="shared" si="3"/>
        <v>-173.12</v>
      </c>
    </row>
    <row r="16" spans="1:13" hidden="1">
      <c r="A16" s="196"/>
      <c r="B16" s="196"/>
      <c r="C16" s="197"/>
      <c r="D16" s="196"/>
      <c r="E16" s="196"/>
      <c r="F16" s="196"/>
      <c r="G16" s="198"/>
      <c r="H16" s="198"/>
      <c r="I16" s="198"/>
      <c r="J16" s="198"/>
    </row>
    <row r="17" spans="1:10">
      <c r="A17" s="196"/>
      <c r="B17" s="196"/>
      <c r="C17" s="197"/>
      <c r="D17" s="196"/>
      <c r="E17" s="196"/>
      <c r="F17" s="395">
        <f>SUM(F5:F12)</f>
        <v>13</v>
      </c>
      <c r="G17" s="198"/>
      <c r="H17" s="399" t="s">
        <v>77</v>
      </c>
      <c r="I17" s="400"/>
      <c r="J17" s="415">
        <f>SUM(J5:J12)</f>
        <v>450720.96</v>
      </c>
    </row>
    <row r="18" spans="1:10">
      <c r="A18" s="196"/>
      <c r="B18" s="196"/>
      <c r="C18" s="197"/>
      <c r="D18" s="196"/>
      <c r="E18" s="196"/>
      <c r="F18" s="396"/>
      <c r="G18" s="198"/>
      <c r="H18" s="401"/>
      <c r="I18" s="402"/>
      <c r="J18" s="396"/>
    </row>
    <row r="19" spans="1:10">
      <c r="A19" s="196"/>
      <c r="B19" s="196"/>
      <c r="C19" s="197"/>
      <c r="D19" s="196"/>
      <c r="E19" s="196"/>
      <c r="F19" s="196"/>
      <c r="G19" s="198"/>
    </row>
    <row r="20" spans="1:10">
      <c r="A20" s="196"/>
      <c r="B20" s="196"/>
      <c r="C20" s="197"/>
      <c r="D20" s="196"/>
      <c r="E20" s="196"/>
      <c r="F20" s="196"/>
      <c r="G20" s="198"/>
    </row>
    <row r="21" spans="1:10">
      <c r="A21" s="196"/>
      <c r="B21" s="196"/>
      <c r="C21" s="197"/>
      <c r="D21" s="196"/>
      <c r="E21" s="196"/>
      <c r="F21" s="196"/>
      <c r="G21" s="198"/>
      <c r="H21" s="198"/>
      <c r="I21" s="198"/>
      <c r="J21" s="198"/>
    </row>
    <row r="22" spans="1:10">
      <c r="C22" s="199"/>
    </row>
    <row r="23" spans="1:10">
      <c r="C23" s="199"/>
    </row>
    <row r="24" spans="1:10">
      <c r="C24" s="199"/>
    </row>
    <row r="25" spans="1:10">
      <c r="C25" s="199"/>
    </row>
    <row r="26" spans="1:10">
      <c r="C26" s="199"/>
    </row>
    <row r="27" spans="1:10">
      <c r="C27" s="199"/>
    </row>
    <row r="28" spans="1:10">
      <c r="C28" s="199"/>
    </row>
    <row r="29" spans="1:10">
      <c r="C29" s="199"/>
    </row>
    <row r="30" spans="1:10">
      <c r="C30" s="199"/>
    </row>
    <row r="31" spans="1:10">
      <c r="C31" s="199"/>
    </row>
  </sheetData>
  <mergeCells count="16">
    <mergeCell ref="L3:L4"/>
    <mergeCell ref="M3:M4"/>
    <mergeCell ref="J17:J18"/>
    <mergeCell ref="F17:F18"/>
    <mergeCell ref="I3:I4"/>
    <mergeCell ref="H17:I18"/>
    <mergeCell ref="A5:A15"/>
    <mergeCell ref="A1:J2"/>
    <mergeCell ref="A3:A4"/>
    <mergeCell ref="B3:B4"/>
    <mergeCell ref="C3:C4"/>
    <mergeCell ref="D3:D4"/>
    <mergeCell ref="E3:F3"/>
    <mergeCell ref="G3:G4"/>
    <mergeCell ref="H3:H4"/>
    <mergeCell ref="J3:J4"/>
  </mergeCells>
  <pageMargins left="0.511811024" right="0.511811024" top="0.78740157499999996" bottom="0.78740157499999996" header="0.31496062000000002" footer="0.31496062000000002"/>
  <pageSetup paperSize="9" orientation="portrait" verticalDpi="0" r:id="rId1"/>
  <ignoredErrors>
    <ignoredError sqref="F17" formulaRange="1"/>
  </ignoredError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8" t="s">
        <v>296</v>
      </c>
      <c r="B1" s="298"/>
      <c r="C1" s="298"/>
      <c r="D1" s="298"/>
      <c r="E1" s="298"/>
      <c r="F1" s="298"/>
      <c r="G1" s="298"/>
    </row>
    <row r="3" spans="1:7">
      <c r="B3" s="3" t="s">
        <v>1</v>
      </c>
      <c r="C3" s="299"/>
      <c r="D3" s="299"/>
      <c r="E3" s="299"/>
      <c r="F3" s="299"/>
      <c r="G3" s="299"/>
    </row>
    <row r="4" spans="1:7">
      <c r="B4" s="3" t="s">
        <v>2</v>
      </c>
      <c r="C4" s="299"/>
      <c r="D4" s="299"/>
      <c r="E4" s="299"/>
      <c r="F4" s="299"/>
      <c r="G4" s="299"/>
    </row>
    <row r="5" spans="1:7">
      <c r="B5" s="3" t="s">
        <v>3</v>
      </c>
      <c r="C5" s="299"/>
      <c r="D5" s="299"/>
      <c r="E5" s="299"/>
      <c r="F5" s="299"/>
      <c r="G5" s="299"/>
    </row>
    <row r="7" spans="1:7">
      <c r="A7" s="253" t="s">
        <v>4</v>
      </c>
      <c r="B7" s="253"/>
      <c r="C7" s="253"/>
      <c r="D7" s="253"/>
      <c r="E7" s="253"/>
      <c r="F7" s="253"/>
      <c r="G7" s="253"/>
    </row>
    <row r="8" spans="1:7">
      <c r="A8" s="4" t="s">
        <v>5</v>
      </c>
      <c r="B8" s="275" t="s">
        <v>6</v>
      </c>
      <c r="C8" s="276"/>
      <c r="D8" s="276"/>
      <c r="E8" s="276"/>
      <c r="F8" s="277"/>
      <c r="G8" s="4"/>
    </row>
    <row r="9" spans="1:7">
      <c r="A9" s="4" t="s">
        <v>7</v>
      </c>
      <c r="B9" s="275" t="s">
        <v>8</v>
      </c>
      <c r="C9" s="276"/>
      <c r="D9" s="276"/>
      <c r="E9" s="276"/>
      <c r="F9" s="277"/>
      <c r="G9" s="4" t="s">
        <v>9</v>
      </c>
    </row>
    <row r="10" spans="1:7">
      <c r="A10" s="4" t="s">
        <v>10</v>
      </c>
      <c r="B10" s="275" t="s">
        <v>297</v>
      </c>
      <c r="C10" s="276"/>
      <c r="D10" s="276"/>
      <c r="E10" s="276"/>
      <c r="F10" s="277"/>
      <c r="G10" s="6" t="s">
        <v>12</v>
      </c>
    </row>
    <row r="11" spans="1:7">
      <c r="A11" s="4" t="s">
        <v>13</v>
      </c>
      <c r="B11" s="275" t="s">
        <v>14</v>
      </c>
      <c r="C11" s="276"/>
      <c r="D11" s="276"/>
      <c r="E11" s="276"/>
      <c r="F11" s="277"/>
      <c r="G11" s="4">
        <v>12</v>
      </c>
    </row>
    <row r="12" spans="1:7">
      <c r="G12" s="7"/>
    </row>
    <row r="13" spans="1:7">
      <c r="A13" s="274" t="s">
        <v>15</v>
      </c>
      <c r="B13" s="274"/>
      <c r="C13" s="274"/>
      <c r="D13" s="274"/>
      <c r="E13" s="274"/>
      <c r="F13" s="274"/>
      <c r="G13" s="274"/>
    </row>
    <row r="14" spans="1:7" ht="15" customHeight="1">
      <c r="A14" s="8" t="s">
        <v>16</v>
      </c>
      <c r="B14" s="5"/>
      <c r="C14" s="269"/>
      <c r="D14" s="270" t="s">
        <v>17</v>
      </c>
      <c r="E14" s="271"/>
      <c r="F14" s="253" t="s">
        <v>18</v>
      </c>
      <c r="G14" s="253"/>
    </row>
    <row r="15" spans="1:7" ht="13.5">
      <c r="A15" s="289" t="s">
        <v>298</v>
      </c>
      <c r="B15" s="289"/>
      <c r="C15" s="290"/>
      <c r="D15" s="291" t="s">
        <v>299</v>
      </c>
      <c r="E15" s="292"/>
      <c r="F15" s="293" t="s">
        <v>300</v>
      </c>
      <c r="G15" s="294"/>
    </row>
    <row r="17" spans="1:7">
      <c r="A17" s="254" t="s">
        <v>21</v>
      </c>
      <c r="B17" s="254"/>
      <c r="C17" s="254"/>
      <c r="D17" s="254"/>
      <c r="E17" s="254"/>
      <c r="F17" s="254"/>
      <c r="G17" s="254"/>
    </row>
    <row r="18" spans="1:7">
      <c r="B18" s="10"/>
      <c r="C18" s="10"/>
      <c r="D18" s="10"/>
      <c r="E18" s="10"/>
      <c r="F18" s="11"/>
      <c r="G18" s="10"/>
    </row>
    <row r="19" spans="1:7">
      <c r="A19" s="253" t="s">
        <v>22</v>
      </c>
      <c r="B19" s="253"/>
      <c r="C19" s="253"/>
      <c r="D19" s="253"/>
      <c r="E19" s="253"/>
      <c r="F19" s="253"/>
      <c r="G19" s="253"/>
    </row>
    <row r="20" spans="1:7">
      <c r="A20" s="4">
        <v>1</v>
      </c>
      <c r="B20" s="295" t="s">
        <v>23</v>
      </c>
      <c r="C20" s="296"/>
      <c r="D20" s="296"/>
      <c r="E20" s="297"/>
      <c r="F20" s="269" t="s">
        <v>301</v>
      </c>
      <c r="G20" s="271"/>
    </row>
    <row r="21" spans="1:7">
      <c r="A21" s="4">
        <v>2</v>
      </c>
      <c r="B21" s="275" t="s">
        <v>25</v>
      </c>
      <c r="C21" s="276"/>
      <c r="D21" s="276"/>
      <c r="E21" s="277"/>
      <c r="F21" s="283">
        <v>873.6</v>
      </c>
      <c r="G21" s="284"/>
    </row>
    <row r="22" spans="1:7">
      <c r="A22" s="4">
        <v>3</v>
      </c>
      <c r="B22" s="275" t="s">
        <v>26</v>
      </c>
      <c r="C22" s="276"/>
      <c r="D22" s="276"/>
      <c r="E22" s="277"/>
      <c r="F22" s="285" t="s">
        <v>27</v>
      </c>
      <c r="G22" s="286"/>
    </row>
    <row r="23" spans="1:7">
      <c r="A23" s="4">
        <v>4</v>
      </c>
      <c r="B23" s="275" t="s">
        <v>28</v>
      </c>
      <c r="C23" s="276"/>
      <c r="D23" s="276"/>
      <c r="E23" s="277"/>
      <c r="F23" s="287" t="s">
        <v>29</v>
      </c>
      <c r="G23" s="288"/>
    </row>
    <row r="24" spans="1:7">
      <c r="A24" s="10"/>
      <c r="B24" s="12"/>
      <c r="C24" s="12"/>
      <c r="D24" s="12"/>
      <c r="E24" s="12"/>
      <c r="F24" s="11"/>
      <c r="G24" s="13"/>
    </row>
    <row r="25" spans="1:7">
      <c r="A25" s="10"/>
      <c r="B25" s="264" t="s">
        <v>30</v>
      </c>
      <c r="C25" s="264"/>
      <c r="D25" s="264"/>
      <c r="E25" s="264"/>
      <c r="F25" s="264"/>
      <c r="G25" s="264"/>
    </row>
    <row r="26" spans="1:7">
      <c r="D26" s="67"/>
    </row>
    <row r="27" spans="1:7">
      <c r="B27" s="4">
        <v>1</v>
      </c>
      <c r="C27" s="253" t="s">
        <v>31</v>
      </c>
      <c r="D27" s="253"/>
      <c r="E27" s="253"/>
      <c r="F27" s="15" t="s">
        <v>32</v>
      </c>
      <c r="G27" s="16" t="s">
        <v>33</v>
      </c>
    </row>
    <row r="28" spans="1:7">
      <c r="B28" s="4" t="s">
        <v>5</v>
      </c>
      <c r="C28" s="252" t="s">
        <v>34</v>
      </c>
      <c r="D28" s="252"/>
      <c r="E28" s="252"/>
      <c r="F28" s="17">
        <v>100</v>
      </c>
      <c r="G28" s="18">
        <v>873.6</v>
      </c>
    </row>
    <row r="29" spans="1:7">
      <c r="B29" s="4" t="s">
        <v>7</v>
      </c>
      <c r="C29" s="252" t="s">
        <v>35</v>
      </c>
      <c r="D29" s="252"/>
      <c r="E29" s="252"/>
      <c r="F29" s="19"/>
      <c r="G29" s="17">
        <f>F29*G28</f>
        <v>0</v>
      </c>
    </row>
    <row r="30" spans="1:7">
      <c r="B30" s="4" t="s">
        <v>10</v>
      </c>
      <c r="C30" s="252" t="s">
        <v>36</v>
      </c>
      <c r="D30" s="252"/>
      <c r="E30" s="252"/>
      <c r="F30" s="19"/>
      <c r="G30" s="17">
        <v>0</v>
      </c>
    </row>
    <row r="31" spans="1:7">
      <c r="B31" s="4" t="s">
        <v>13</v>
      </c>
      <c r="C31" s="252" t="s">
        <v>37</v>
      </c>
      <c r="D31" s="252"/>
      <c r="E31" s="252"/>
      <c r="F31" s="19"/>
      <c r="G31" s="17">
        <v>0</v>
      </c>
    </row>
    <row r="32" spans="1:7">
      <c r="B32" s="4" t="s">
        <v>38</v>
      </c>
      <c r="C32" s="252" t="s">
        <v>39</v>
      </c>
      <c r="D32" s="252"/>
      <c r="E32" s="252"/>
      <c r="F32" s="19"/>
      <c r="G32" s="17">
        <v>0</v>
      </c>
    </row>
    <row r="33" spans="1:7">
      <c r="B33" s="4" t="s">
        <v>40</v>
      </c>
      <c r="C33" s="252" t="s">
        <v>41</v>
      </c>
      <c r="D33" s="252"/>
      <c r="E33" s="252"/>
      <c r="F33" s="19"/>
      <c r="G33" s="17">
        <v>0</v>
      </c>
    </row>
    <row r="34" spans="1:7">
      <c r="B34" s="4" t="s">
        <v>42</v>
      </c>
      <c r="C34" s="252" t="s">
        <v>43</v>
      </c>
      <c r="D34" s="252"/>
      <c r="E34" s="252"/>
      <c r="F34" s="19"/>
      <c r="G34" s="17">
        <v>0</v>
      </c>
    </row>
    <row r="35" spans="1:7">
      <c r="B35" s="4" t="s">
        <v>44</v>
      </c>
      <c r="C35" s="252" t="s">
        <v>45</v>
      </c>
      <c r="D35" s="252"/>
      <c r="E35" s="252"/>
      <c r="F35" s="19"/>
      <c r="G35" s="17">
        <f>F35*G28</f>
        <v>0</v>
      </c>
    </row>
    <row r="36" spans="1:7">
      <c r="B36" s="269" t="s">
        <v>46</v>
      </c>
      <c r="C36" s="270"/>
      <c r="D36" s="270"/>
      <c r="E36" s="270"/>
      <c r="F36" s="271"/>
      <c r="G36" s="15">
        <f>SUM(G28:G35)</f>
        <v>873.6</v>
      </c>
    </row>
    <row r="38" spans="1:7" ht="15.75" customHeight="1">
      <c r="A38" s="279" t="s">
        <v>47</v>
      </c>
      <c r="B38" s="279"/>
      <c r="C38" s="279"/>
      <c r="D38" s="279"/>
      <c r="E38" s="279"/>
      <c r="F38" s="279"/>
      <c r="G38" s="10"/>
    </row>
    <row r="40" spans="1:7" ht="15.75" customHeight="1">
      <c r="A40" s="4">
        <v>2</v>
      </c>
      <c r="B40" s="269" t="s">
        <v>48</v>
      </c>
      <c r="C40" s="270"/>
      <c r="D40" s="270"/>
      <c r="E40" s="271"/>
      <c r="F40" s="15" t="s">
        <v>33</v>
      </c>
    </row>
    <row r="41" spans="1:7" ht="15.75" customHeight="1">
      <c r="A41" s="4" t="s">
        <v>5</v>
      </c>
      <c r="B41" s="275" t="s">
        <v>49</v>
      </c>
      <c r="C41" s="276"/>
      <c r="D41" s="20">
        <v>12</v>
      </c>
      <c r="E41" s="21">
        <v>6</v>
      </c>
      <c r="F41" s="22">
        <f>IF(((E41*15-G36*6%)&lt;=0),"0,00",E41*15-G36*6%)</f>
        <v>37.58</v>
      </c>
    </row>
    <row r="42" spans="1:7">
      <c r="A42" s="4" t="s">
        <v>7</v>
      </c>
      <c r="B42" s="275" t="s">
        <v>50</v>
      </c>
      <c r="C42" s="276"/>
      <c r="D42" s="20"/>
      <c r="E42" s="21">
        <v>20</v>
      </c>
      <c r="F42" s="23">
        <f>E42*22</f>
        <v>440</v>
      </c>
      <c r="G42" s="24"/>
    </row>
    <row r="43" spans="1:7">
      <c r="A43" s="4" t="s">
        <v>10</v>
      </c>
      <c r="B43" s="275" t="s">
        <v>51</v>
      </c>
      <c r="C43" s="276"/>
      <c r="D43" s="276"/>
      <c r="E43" s="277"/>
      <c r="F43" s="23">
        <v>150</v>
      </c>
      <c r="G43" s="24"/>
    </row>
    <row r="44" spans="1:7">
      <c r="A44" s="4" t="s">
        <v>13</v>
      </c>
      <c r="B44" s="275" t="s">
        <v>52</v>
      </c>
      <c r="C44" s="276"/>
      <c r="D44" s="276"/>
      <c r="E44" s="277"/>
      <c r="F44" s="26">
        <v>0</v>
      </c>
      <c r="G44" s="24"/>
    </row>
    <row r="45" spans="1:7">
      <c r="A45" s="4" t="s">
        <v>38</v>
      </c>
      <c r="B45" s="275" t="s">
        <v>53</v>
      </c>
      <c r="C45" s="276"/>
      <c r="D45" s="276"/>
      <c r="E45" s="277"/>
      <c r="F45" s="23">
        <v>2.5</v>
      </c>
      <c r="G45" s="24"/>
    </row>
    <row r="46" spans="1:7">
      <c r="A46" s="4" t="s">
        <v>42</v>
      </c>
      <c r="B46" s="275" t="s">
        <v>54</v>
      </c>
      <c r="C46" s="276"/>
      <c r="D46" s="276"/>
      <c r="E46" s="277"/>
      <c r="F46" s="23">
        <v>4.5</v>
      </c>
      <c r="G46" s="24"/>
    </row>
    <row r="47" spans="1:7">
      <c r="A47" s="4" t="s">
        <v>44</v>
      </c>
      <c r="B47" s="280" t="s">
        <v>55</v>
      </c>
      <c r="C47" s="281"/>
      <c r="D47" s="281"/>
      <c r="E47" s="282"/>
      <c r="F47" s="25">
        <v>0</v>
      </c>
      <c r="G47" s="24"/>
    </row>
    <row r="48" spans="1:7">
      <c r="A48" s="253" t="s">
        <v>56</v>
      </c>
      <c r="B48" s="253"/>
      <c r="C48" s="253"/>
      <c r="D48" s="253"/>
      <c r="E48" s="253"/>
      <c r="F48" s="27">
        <f>SUM(F41:F47)</f>
        <v>634.58000000000004</v>
      </c>
      <c r="G48" s="24"/>
    </row>
    <row r="49" spans="1:7">
      <c r="G49" s="24"/>
    </row>
    <row r="50" spans="1:7" ht="15.75" customHeight="1">
      <c r="A50" s="279" t="s">
        <v>57</v>
      </c>
      <c r="B50" s="279"/>
      <c r="C50" s="279"/>
      <c r="D50" s="279"/>
      <c r="E50" s="279"/>
      <c r="F50" s="279"/>
      <c r="G50" s="24"/>
    </row>
    <row r="51" spans="1:7">
      <c r="G51" s="24"/>
    </row>
    <row r="52" spans="1:7">
      <c r="A52" s="4">
        <v>3</v>
      </c>
      <c r="B52" s="253" t="s">
        <v>58</v>
      </c>
      <c r="C52" s="253"/>
      <c r="D52" s="253"/>
      <c r="E52" s="253"/>
      <c r="F52" s="15" t="s">
        <v>33</v>
      </c>
      <c r="G52" s="7"/>
    </row>
    <row r="53" spans="1:7">
      <c r="A53" s="4" t="s">
        <v>5</v>
      </c>
      <c r="B53" s="252" t="s">
        <v>59</v>
      </c>
      <c r="C53" s="252"/>
      <c r="D53" s="252"/>
      <c r="E53" s="252"/>
      <c r="F53" s="22" t="e">
        <f>#REF!</f>
        <v>#REF!</v>
      </c>
      <c r="G53" s="10"/>
    </row>
    <row r="54" spans="1:7">
      <c r="A54" s="4" t="s">
        <v>7</v>
      </c>
      <c r="B54" s="275" t="s">
        <v>60</v>
      </c>
      <c r="C54" s="276"/>
      <c r="D54" s="276"/>
      <c r="E54" s="277"/>
      <c r="F54" s="17">
        <v>0</v>
      </c>
      <c r="G54" s="12"/>
    </row>
    <row r="55" spans="1:7">
      <c r="A55" s="4" t="s">
        <v>10</v>
      </c>
      <c r="B55" s="252" t="s">
        <v>302</v>
      </c>
      <c r="C55" s="252"/>
      <c r="D55" s="252"/>
      <c r="E55" s="252"/>
      <c r="F55" s="17">
        <v>23.4</v>
      </c>
      <c r="G55" s="12"/>
    </row>
    <row r="56" spans="1:7">
      <c r="A56" s="4" t="s">
        <v>13</v>
      </c>
      <c r="B56" s="252" t="s">
        <v>62</v>
      </c>
      <c r="C56" s="252"/>
      <c r="D56" s="252"/>
      <c r="E56" s="252"/>
      <c r="F56" s="17">
        <v>0</v>
      </c>
      <c r="G56" s="10"/>
    </row>
    <row r="57" spans="1:7">
      <c r="A57" s="253" t="s">
        <v>63</v>
      </c>
      <c r="B57" s="253"/>
      <c r="C57" s="253"/>
      <c r="D57" s="253"/>
      <c r="E57" s="253"/>
      <c r="F57" s="15" t="e">
        <f>SUM(F53:F56)</f>
        <v>#REF!</v>
      </c>
      <c r="G57" s="12"/>
    </row>
    <row r="58" spans="1:7">
      <c r="G58" s="10"/>
    </row>
    <row r="59" spans="1:7">
      <c r="A59" s="254" t="s">
        <v>64</v>
      </c>
      <c r="B59" s="254"/>
      <c r="C59" s="254"/>
      <c r="D59" s="254"/>
      <c r="E59" s="254"/>
      <c r="F59" s="254"/>
    </row>
    <row r="60" spans="1:7">
      <c r="A60" s="9"/>
      <c r="B60" s="9"/>
      <c r="C60" s="9"/>
      <c r="D60" s="9"/>
      <c r="E60" s="9"/>
      <c r="F60" s="9"/>
    </row>
    <row r="61" spans="1:7">
      <c r="A61" s="9"/>
      <c r="B61" s="254" t="s">
        <v>65</v>
      </c>
      <c r="C61" s="254"/>
      <c r="D61" s="254"/>
      <c r="E61" s="254"/>
      <c r="F61" s="254"/>
    </row>
    <row r="62" spans="1:7">
      <c r="B62" s="1" t="s">
        <v>66</v>
      </c>
    </row>
    <row r="63" spans="1:7">
      <c r="A63" s="5" t="s">
        <v>67</v>
      </c>
      <c r="B63" s="253" t="s">
        <v>68</v>
      </c>
      <c r="C63" s="253"/>
      <c r="D63" s="253"/>
      <c r="E63" s="5" t="s">
        <v>32</v>
      </c>
      <c r="F63" s="15" t="s">
        <v>33</v>
      </c>
    </row>
    <row r="64" spans="1:7">
      <c r="A64" s="4" t="s">
        <v>5</v>
      </c>
      <c r="B64" s="252" t="s">
        <v>69</v>
      </c>
      <c r="C64" s="252"/>
      <c r="D64" s="252"/>
      <c r="E64" s="28">
        <v>0.2</v>
      </c>
      <c r="F64" s="17">
        <f t="shared" ref="F64:F71" si="0">E64*$G$36</f>
        <v>174.72</v>
      </c>
      <c r="G64" s="223"/>
    </row>
    <row r="65" spans="1:9">
      <c r="A65" s="4" t="s">
        <v>7</v>
      </c>
      <c r="B65" s="252" t="s">
        <v>70</v>
      </c>
      <c r="C65" s="252"/>
      <c r="D65" s="252"/>
      <c r="E65" s="28">
        <v>1.4999999999999999E-2</v>
      </c>
      <c r="F65" s="17">
        <f t="shared" si="0"/>
        <v>13.1</v>
      </c>
      <c r="G65" s="223"/>
    </row>
    <row r="66" spans="1:9">
      <c r="A66" s="4" t="s">
        <v>10</v>
      </c>
      <c r="B66" s="252" t="s">
        <v>71</v>
      </c>
      <c r="C66" s="252"/>
      <c r="D66" s="252"/>
      <c r="E66" s="28">
        <v>0.01</v>
      </c>
      <c r="F66" s="17">
        <f t="shared" si="0"/>
        <v>8.74</v>
      </c>
      <c r="G66" s="223"/>
    </row>
    <row r="67" spans="1:9">
      <c r="A67" s="4" t="s">
        <v>13</v>
      </c>
      <c r="B67" s="252" t="s">
        <v>72</v>
      </c>
      <c r="C67" s="252"/>
      <c r="D67" s="252"/>
      <c r="E67" s="28">
        <v>2E-3</v>
      </c>
      <c r="F67" s="17">
        <f t="shared" si="0"/>
        <v>1.75</v>
      </c>
      <c r="G67" s="223"/>
    </row>
    <row r="68" spans="1:9">
      <c r="A68" s="4" t="s">
        <v>38</v>
      </c>
      <c r="B68" s="252" t="s">
        <v>73</v>
      </c>
      <c r="C68" s="252"/>
      <c r="D68" s="252"/>
      <c r="E68" s="28">
        <v>2.5000000000000001E-2</v>
      </c>
      <c r="F68" s="17">
        <f t="shared" si="0"/>
        <v>21.84</v>
      </c>
      <c r="G68" s="223"/>
    </row>
    <row r="69" spans="1:9">
      <c r="A69" s="4" t="s">
        <v>40</v>
      </c>
      <c r="B69" s="252" t="s">
        <v>74</v>
      </c>
      <c r="C69" s="252"/>
      <c r="D69" s="252"/>
      <c r="E69" s="28">
        <v>0.08</v>
      </c>
      <c r="F69" s="17">
        <f t="shared" si="0"/>
        <v>69.89</v>
      </c>
      <c r="G69" s="223"/>
    </row>
    <row r="70" spans="1:9">
      <c r="A70" s="4" t="s">
        <v>42</v>
      </c>
      <c r="B70" s="278" t="s">
        <v>303</v>
      </c>
      <c r="C70" s="278"/>
      <c r="D70" s="278"/>
      <c r="E70" s="28">
        <v>0.03</v>
      </c>
      <c r="F70" s="17">
        <f t="shared" si="0"/>
        <v>26.21</v>
      </c>
      <c r="G70" s="223"/>
    </row>
    <row r="71" spans="1:9">
      <c r="A71" s="4" t="s">
        <v>44</v>
      </c>
      <c r="B71" s="252" t="s">
        <v>76</v>
      </c>
      <c r="C71" s="252"/>
      <c r="D71" s="252"/>
      <c r="E71" s="28">
        <v>6.0000000000000001E-3</v>
      </c>
      <c r="F71" s="17">
        <f t="shared" si="0"/>
        <v>5.24</v>
      </c>
      <c r="G71" s="223"/>
    </row>
    <row r="72" spans="1:9">
      <c r="A72" s="253" t="s">
        <v>77</v>
      </c>
      <c r="B72" s="253"/>
      <c r="C72" s="253"/>
      <c r="D72" s="253"/>
      <c r="E72" s="29">
        <f>SUM(E64:E71)</f>
        <v>0.36799999999999999</v>
      </c>
      <c r="F72" s="15">
        <f>SUM(F64:F71)</f>
        <v>321.49</v>
      </c>
    </row>
    <row r="73" spans="1:9">
      <c r="A73" s="14"/>
      <c r="B73" s="14"/>
      <c r="C73" s="14"/>
      <c r="D73" s="14"/>
      <c r="E73" s="30"/>
      <c r="F73" s="31"/>
    </row>
    <row r="74" spans="1:9">
      <c r="A74" s="273" t="s">
        <v>78</v>
      </c>
      <c r="B74" s="273"/>
      <c r="C74" s="273"/>
      <c r="D74" s="273"/>
      <c r="E74" s="273"/>
      <c r="F74" s="273"/>
    </row>
    <row r="75" spans="1:9">
      <c r="B75" s="10"/>
      <c r="C75" s="10"/>
      <c r="D75" s="10"/>
      <c r="E75" s="32"/>
    </row>
    <row r="76" spans="1:9">
      <c r="A76" s="5" t="s">
        <v>79</v>
      </c>
      <c r="B76" s="253" t="s">
        <v>80</v>
      </c>
      <c r="C76" s="253"/>
      <c r="D76" s="253"/>
      <c r="E76" s="5" t="s">
        <v>32</v>
      </c>
      <c r="F76" s="15" t="s">
        <v>33</v>
      </c>
    </row>
    <row r="77" spans="1:9">
      <c r="A77" s="4" t="s">
        <v>5</v>
      </c>
      <c r="B77" s="252" t="s">
        <v>80</v>
      </c>
      <c r="C77" s="252"/>
      <c r="D77" s="252"/>
      <c r="E77" s="28">
        <v>8.3299999999999999E-2</v>
      </c>
      <c r="F77" s="17">
        <f>E77*$G$36</f>
        <v>72.77</v>
      </c>
      <c r="G77" s="33"/>
    </row>
    <row r="78" spans="1:9">
      <c r="A78" s="253" t="s">
        <v>81</v>
      </c>
      <c r="B78" s="253"/>
      <c r="C78" s="253"/>
      <c r="D78" s="253"/>
      <c r="E78" s="29">
        <f>SUM(E77:E77)</f>
        <v>8.3299999999999999E-2</v>
      </c>
      <c r="F78" s="15">
        <f>SUM(F77:F77)</f>
        <v>72.77</v>
      </c>
    </row>
    <row r="79" spans="1:9">
      <c r="A79" s="34" t="s">
        <v>7</v>
      </c>
      <c r="B79" s="259" t="s">
        <v>82</v>
      </c>
      <c r="C79" s="259"/>
      <c r="D79" s="259"/>
      <c r="E79" s="28">
        <f>E72*E78</f>
        <v>3.0700000000000002E-2</v>
      </c>
      <c r="F79" s="35">
        <f>F78*E72</f>
        <v>26.78</v>
      </c>
      <c r="G79" s="33"/>
      <c r="H79" s="33"/>
      <c r="I79" s="33"/>
    </row>
    <row r="80" spans="1:9">
      <c r="A80" s="269" t="s">
        <v>77</v>
      </c>
      <c r="B80" s="270"/>
      <c r="C80" s="270"/>
      <c r="D80" s="270"/>
      <c r="E80" s="29">
        <f>E73*E78</f>
        <v>0</v>
      </c>
      <c r="F80" s="15">
        <f>SUM(F78:F79)</f>
        <v>99.55</v>
      </c>
      <c r="G80" s="33"/>
    </row>
    <row r="81" spans="1:8">
      <c r="B81" s="10"/>
      <c r="C81" s="10"/>
      <c r="D81" s="10"/>
      <c r="E81" s="32"/>
    </row>
    <row r="82" spans="1:8">
      <c r="A82" s="5" t="s">
        <v>83</v>
      </c>
      <c r="B82" s="274" t="s">
        <v>84</v>
      </c>
      <c r="C82" s="274"/>
      <c r="D82" s="274"/>
      <c r="E82" s="5" t="s">
        <v>32</v>
      </c>
      <c r="F82" s="15" t="s">
        <v>33</v>
      </c>
    </row>
    <row r="83" spans="1:8">
      <c r="A83" s="4" t="s">
        <v>5</v>
      </c>
      <c r="B83" s="275" t="s">
        <v>85</v>
      </c>
      <c r="C83" s="276"/>
      <c r="D83" s="277"/>
      <c r="E83" s="28">
        <v>2.0000000000000001E-4</v>
      </c>
      <c r="F83" s="17">
        <f>E83*$G$36</f>
        <v>0.17</v>
      </c>
    </row>
    <row r="84" spans="1:8" ht="32.25" customHeight="1">
      <c r="A84" s="34" t="s">
        <v>7</v>
      </c>
      <c r="B84" s="259" t="s">
        <v>86</v>
      </c>
      <c r="C84" s="259"/>
      <c r="D84" s="259"/>
      <c r="E84" s="36">
        <f>E83*E72</f>
        <v>1E-4</v>
      </c>
      <c r="F84" s="35">
        <f>F83*E72</f>
        <v>0.06</v>
      </c>
    </row>
    <row r="85" spans="1:8">
      <c r="A85" s="269" t="s">
        <v>77</v>
      </c>
      <c r="B85" s="270"/>
      <c r="C85" s="270"/>
      <c r="D85" s="271"/>
      <c r="E85" s="29">
        <f>SUM(E83:E84)</f>
        <v>2.9999999999999997E-4</v>
      </c>
      <c r="F85" s="15">
        <f>SUM(F83:F84)</f>
        <v>0.23</v>
      </c>
    </row>
    <row r="87" spans="1:8">
      <c r="A87" s="264" t="s">
        <v>87</v>
      </c>
      <c r="B87" s="264"/>
      <c r="C87" s="264"/>
      <c r="D87" s="264"/>
      <c r="E87" s="264"/>
      <c r="F87" s="264"/>
    </row>
    <row r="88" spans="1:8">
      <c r="G88" s="37"/>
    </row>
    <row r="89" spans="1:8">
      <c r="A89" s="5" t="s">
        <v>88</v>
      </c>
      <c r="B89" s="253" t="s">
        <v>89</v>
      </c>
      <c r="C89" s="253"/>
      <c r="D89" s="253"/>
      <c r="E89" s="5" t="s">
        <v>32</v>
      </c>
      <c r="F89" s="15" t="s">
        <v>33</v>
      </c>
    </row>
    <row r="90" spans="1:8">
      <c r="A90" s="34" t="s">
        <v>5</v>
      </c>
      <c r="B90" s="224" t="s">
        <v>90</v>
      </c>
      <c r="C90" s="224"/>
      <c r="D90" s="224"/>
      <c r="E90" s="36">
        <v>4.1999999999999997E-3</v>
      </c>
      <c r="F90" s="35">
        <f>E90*$G$36</f>
        <v>3.67</v>
      </c>
      <c r="G90" s="33"/>
      <c r="H90" s="33"/>
    </row>
    <row r="91" spans="1:8">
      <c r="A91" s="34" t="s">
        <v>7</v>
      </c>
      <c r="B91" s="259" t="s">
        <v>91</v>
      </c>
      <c r="C91" s="259"/>
      <c r="D91" s="259"/>
      <c r="E91" s="36">
        <v>2.9999999999999997E-4</v>
      </c>
      <c r="F91" s="35">
        <f>F90*E69</f>
        <v>0.28999999999999998</v>
      </c>
      <c r="G91" s="10"/>
    </row>
    <row r="92" spans="1:8" ht="12.75" customHeight="1">
      <c r="A92" s="34" t="s">
        <v>10</v>
      </c>
      <c r="B92" s="272" t="s">
        <v>92</v>
      </c>
      <c r="C92" s="272"/>
      <c r="D92" s="272"/>
      <c r="E92" s="36">
        <v>4.3499999999999997E-2</v>
      </c>
      <c r="F92" s="35">
        <f>E92*$G$36</f>
        <v>38</v>
      </c>
      <c r="G92" s="10"/>
    </row>
    <row r="93" spans="1:8">
      <c r="A93" s="34" t="s">
        <v>13</v>
      </c>
      <c r="B93" s="259" t="s">
        <v>93</v>
      </c>
      <c r="C93" s="259"/>
      <c r="D93" s="259"/>
      <c r="E93" s="36">
        <v>1.9400000000000001E-2</v>
      </c>
      <c r="F93" s="35">
        <f>E93*$G$36</f>
        <v>16.95</v>
      </c>
      <c r="G93" s="7"/>
    </row>
    <row r="94" spans="1:8">
      <c r="A94" s="34" t="s">
        <v>38</v>
      </c>
      <c r="B94" s="259" t="s">
        <v>94</v>
      </c>
      <c r="C94" s="259"/>
      <c r="D94" s="259"/>
      <c r="E94" s="36">
        <f>E93*E72</f>
        <v>7.1000000000000004E-3</v>
      </c>
      <c r="F94" s="35">
        <f>E94*$G$36</f>
        <v>6.2</v>
      </c>
      <c r="G94" s="7"/>
    </row>
    <row r="95" spans="1:8" ht="12.75" customHeight="1">
      <c r="A95" s="34" t="s">
        <v>40</v>
      </c>
      <c r="B95" s="261" t="s">
        <v>95</v>
      </c>
      <c r="C95" s="262"/>
      <c r="D95" s="263"/>
      <c r="E95" s="38">
        <v>6.4999999999999997E-3</v>
      </c>
      <c r="F95" s="35">
        <f>E95*$G$36</f>
        <v>5.68</v>
      </c>
      <c r="G95" s="7"/>
    </row>
    <row r="96" spans="1:8">
      <c r="A96" s="225" t="s">
        <v>77</v>
      </c>
      <c r="B96" s="226"/>
      <c r="C96" s="226"/>
      <c r="D96" s="227"/>
      <c r="E96" s="39">
        <f>SUM(E90:E95)</f>
        <v>8.1000000000000003E-2</v>
      </c>
      <c r="F96" s="40">
        <f>SUM(F90:F95)</f>
        <v>70.790000000000006</v>
      </c>
      <c r="G96" s="10"/>
    </row>
    <row r="98" spans="1:7">
      <c r="A98" s="264" t="s">
        <v>96</v>
      </c>
      <c r="B98" s="264"/>
      <c r="C98" s="264"/>
      <c r="D98" s="264"/>
      <c r="E98" s="264"/>
      <c r="F98" s="264"/>
    </row>
    <row r="100" spans="1:7" ht="30.75" customHeight="1">
      <c r="A100" s="41" t="s">
        <v>97</v>
      </c>
      <c r="B100" s="265" t="s">
        <v>98</v>
      </c>
      <c r="C100" s="266"/>
      <c r="D100" s="267"/>
      <c r="E100" s="41" t="s">
        <v>32</v>
      </c>
      <c r="F100" s="40" t="s">
        <v>33</v>
      </c>
    </row>
    <row r="101" spans="1:7">
      <c r="A101" s="34" t="s">
        <v>5</v>
      </c>
      <c r="B101" s="268" t="s">
        <v>304</v>
      </c>
      <c r="C101" s="268"/>
      <c r="D101" s="268"/>
      <c r="E101" s="46">
        <v>0.121</v>
      </c>
      <c r="F101" s="35">
        <f t="shared" ref="F101:F106" si="1">E101*$G$36</f>
        <v>105.71</v>
      </c>
      <c r="G101" s="43"/>
    </row>
    <row r="102" spans="1:7">
      <c r="A102" s="34" t="s">
        <v>7</v>
      </c>
      <c r="B102" s="259" t="s">
        <v>100</v>
      </c>
      <c r="C102" s="259"/>
      <c r="D102" s="259"/>
      <c r="E102" s="38">
        <v>1.66E-2</v>
      </c>
      <c r="F102" s="35">
        <f t="shared" si="1"/>
        <v>14.5</v>
      </c>
    </row>
    <row r="103" spans="1:7">
      <c r="A103" s="34" t="s">
        <v>10</v>
      </c>
      <c r="B103" s="243" t="s">
        <v>305</v>
      </c>
      <c r="C103" s="244"/>
      <c r="D103" s="245"/>
      <c r="E103" s="36">
        <v>2.0000000000000001E-4</v>
      </c>
      <c r="F103" s="35">
        <f t="shared" si="1"/>
        <v>0.17</v>
      </c>
    </row>
    <row r="104" spans="1:7">
      <c r="A104" s="34" t="s">
        <v>13</v>
      </c>
      <c r="B104" s="243" t="s">
        <v>102</v>
      </c>
      <c r="C104" s="244"/>
      <c r="D104" s="245"/>
      <c r="E104" s="38">
        <v>2.8E-3</v>
      </c>
      <c r="F104" s="35">
        <f t="shared" si="1"/>
        <v>2.4500000000000002</v>
      </c>
      <c r="G104" s="32"/>
    </row>
    <row r="105" spans="1:7">
      <c r="A105" s="34" t="s">
        <v>38</v>
      </c>
      <c r="B105" s="259" t="s">
        <v>103</v>
      </c>
      <c r="C105" s="259"/>
      <c r="D105" s="259"/>
      <c r="E105" s="38">
        <v>2.9999999999999997E-4</v>
      </c>
      <c r="F105" s="35">
        <f t="shared" si="1"/>
        <v>0.26</v>
      </c>
      <c r="G105" s="32"/>
    </row>
    <row r="106" spans="1:7">
      <c r="A106" s="34" t="s">
        <v>40</v>
      </c>
      <c r="B106" s="243" t="s">
        <v>104</v>
      </c>
      <c r="C106" s="244"/>
      <c r="D106" s="245"/>
      <c r="E106" s="36">
        <v>0</v>
      </c>
      <c r="F106" s="35">
        <f t="shared" si="1"/>
        <v>0</v>
      </c>
    </row>
    <row r="107" spans="1:7">
      <c r="A107" s="256" t="s">
        <v>81</v>
      </c>
      <c r="B107" s="257"/>
      <c r="C107" s="257"/>
      <c r="D107" s="258"/>
      <c r="E107" s="45">
        <f>SUM(E101:E106)</f>
        <v>0.1409</v>
      </c>
      <c r="F107" s="40">
        <f>SUM(F101:F106)</f>
        <v>123.09</v>
      </c>
    </row>
    <row r="108" spans="1:7">
      <c r="A108" s="34" t="s">
        <v>42</v>
      </c>
      <c r="B108" s="259" t="s">
        <v>306</v>
      </c>
      <c r="C108" s="259"/>
      <c r="D108" s="259"/>
      <c r="E108" s="46">
        <f>E107*E72</f>
        <v>5.1900000000000002E-2</v>
      </c>
      <c r="F108" s="35">
        <f>F107*E72</f>
        <v>45.3</v>
      </c>
    </row>
    <row r="109" spans="1:7">
      <c r="A109" s="225" t="s">
        <v>77</v>
      </c>
      <c r="B109" s="226"/>
      <c r="C109" s="226"/>
      <c r="D109" s="226"/>
      <c r="E109" s="39">
        <f>E107+E108</f>
        <v>0.1928</v>
      </c>
      <c r="F109" s="40">
        <f>SUM(F107:F108)</f>
        <v>168.39</v>
      </c>
    </row>
    <row r="111" spans="1:7">
      <c r="A111" s="254" t="s">
        <v>106</v>
      </c>
      <c r="B111" s="254"/>
      <c r="C111" s="254"/>
      <c r="D111" s="254"/>
      <c r="E111" s="254"/>
      <c r="F111" s="254"/>
    </row>
    <row r="112" spans="1:7">
      <c r="A112" s="47"/>
    </row>
    <row r="113" spans="1:8">
      <c r="A113" s="5">
        <v>4</v>
      </c>
      <c r="B113" s="253" t="s">
        <v>107</v>
      </c>
      <c r="C113" s="253"/>
      <c r="D113" s="253"/>
      <c r="E113" s="253"/>
      <c r="F113" s="17" t="s">
        <v>33</v>
      </c>
    </row>
    <row r="114" spans="1:8">
      <c r="A114" s="3" t="s">
        <v>67</v>
      </c>
      <c r="B114" s="252" t="s">
        <v>108</v>
      </c>
      <c r="C114" s="252"/>
      <c r="D114" s="252"/>
      <c r="E114" s="252"/>
      <c r="F114" s="17">
        <f>F72</f>
        <v>321.49</v>
      </c>
    </row>
    <row r="115" spans="1:8">
      <c r="A115" s="3" t="s">
        <v>79</v>
      </c>
      <c r="B115" s="260" t="s">
        <v>109</v>
      </c>
      <c r="C115" s="260"/>
      <c r="D115" s="260"/>
      <c r="E115" s="260"/>
      <c r="F115" s="17">
        <f>F80</f>
        <v>99.55</v>
      </c>
    </row>
    <row r="116" spans="1:8">
      <c r="A116" s="3" t="s">
        <v>83</v>
      </c>
      <c r="B116" s="252" t="s">
        <v>307</v>
      </c>
      <c r="C116" s="252"/>
      <c r="D116" s="252"/>
      <c r="E116" s="252"/>
      <c r="F116" s="17">
        <f>F85</f>
        <v>0.23</v>
      </c>
    </row>
    <row r="117" spans="1:8">
      <c r="A117" s="3" t="s">
        <v>88</v>
      </c>
      <c r="B117" s="252" t="s">
        <v>111</v>
      </c>
      <c r="C117" s="252"/>
      <c r="D117" s="252"/>
      <c r="E117" s="252"/>
      <c r="F117" s="17">
        <f>F96</f>
        <v>70.790000000000006</v>
      </c>
    </row>
    <row r="118" spans="1:8">
      <c r="A118" s="3" t="s">
        <v>97</v>
      </c>
      <c r="B118" s="252" t="s">
        <v>112</v>
      </c>
      <c r="C118" s="252"/>
      <c r="D118" s="252"/>
      <c r="E118" s="252"/>
      <c r="F118" s="17">
        <f>F109</f>
        <v>168.39</v>
      </c>
    </row>
    <row r="119" spans="1:8">
      <c r="A119" s="3" t="s">
        <v>113</v>
      </c>
      <c r="B119" s="252" t="s">
        <v>55</v>
      </c>
      <c r="C119" s="252"/>
      <c r="D119" s="252"/>
      <c r="E119" s="252"/>
      <c r="F119" s="17"/>
    </row>
    <row r="120" spans="1:8">
      <c r="A120" s="253" t="s">
        <v>77</v>
      </c>
      <c r="B120" s="253"/>
      <c r="C120" s="253"/>
      <c r="D120" s="253"/>
      <c r="E120" s="253"/>
      <c r="F120" s="15">
        <f>SUM(F114:F119)</f>
        <v>660.45</v>
      </c>
    </row>
    <row r="122" spans="1:8">
      <c r="A122" s="254" t="s">
        <v>308</v>
      </c>
      <c r="B122" s="254"/>
      <c r="C122" s="254"/>
      <c r="D122" s="254"/>
      <c r="E122" s="254"/>
      <c r="F122" s="254"/>
      <c r="G122" s="48"/>
    </row>
    <row r="124" spans="1:8">
      <c r="A124" s="5">
        <v>5</v>
      </c>
      <c r="B124" s="253" t="s">
        <v>115</v>
      </c>
      <c r="C124" s="253"/>
      <c r="D124" s="253"/>
      <c r="E124" s="5" t="s">
        <v>32</v>
      </c>
      <c r="F124" s="15" t="s">
        <v>33</v>
      </c>
    </row>
    <row r="125" spans="1:8">
      <c r="A125" s="34" t="s">
        <v>5</v>
      </c>
      <c r="B125" s="255" t="s">
        <v>116</v>
      </c>
      <c r="C125" s="255"/>
      <c r="D125" s="255"/>
      <c r="E125" s="46">
        <v>0.03</v>
      </c>
      <c r="F125" s="35" t="e">
        <f>E125*($G$36+$F$48+$F$57+$F$120)</f>
        <v>#REF!</v>
      </c>
    </row>
    <row r="126" spans="1:8">
      <c r="A126" s="34" t="s">
        <v>7</v>
      </c>
      <c r="B126" s="249" t="s">
        <v>117</v>
      </c>
      <c r="C126" s="250"/>
      <c r="D126" s="250"/>
      <c r="E126" s="49">
        <f>E127+E128+E129</f>
        <v>0.14249999999999999</v>
      </c>
      <c r="F126" s="40" t="e">
        <f>SUM(F127:F129)</f>
        <v>#REF!</v>
      </c>
    </row>
    <row r="127" spans="1:8">
      <c r="A127" s="34" t="s">
        <v>118</v>
      </c>
      <c r="B127" s="243" t="s">
        <v>119</v>
      </c>
      <c r="C127" s="244"/>
      <c r="D127" s="245"/>
      <c r="E127" s="36">
        <v>7.5999999999999998E-2</v>
      </c>
      <c r="F127" s="35" t="e">
        <f>E127*(G36+F48+F57+F120+F125+F131)/(1-E126)</f>
        <v>#REF!</v>
      </c>
      <c r="H127" s="68"/>
    </row>
    <row r="128" spans="1:8">
      <c r="A128" s="34" t="s">
        <v>120</v>
      </c>
      <c r="B128" s="243" t="s">
        <v>121</v>
      </c>
      <c r="C128" s="244"/>
      <c r="D128" s="245"/>
      <c r="E128" s="36">
        <v>1.6500000000000001E-2</v>
      </c>
      <c r="F128" s="35" t="e">
        <f>E128*(G36+F48+F57+F120+F125+F131)/(1-E126)</f>
        <v>#REF!</v>
      </c>
      <c r="H128" s="68"/>
    </row>
    <row r="129" spans="1:9">
      <c r="A129" s="34" t="s">
        <v>122</v>
      </c>
      <c r="B129" s="246" t="s">
        <v>123</v>
      </c>
      <c r="C129" s="247"/>
      <c r="D129" s="248"/>
      <c r="E129" s="36">
        <v>0.05</v>
      </c>
      <c r="F129" s="35" t="e">
        <f>E129*(G36+F48+F57+F120+F125+F131)/(1-E126)</f>
        <v>#REF!</v>
      </c>
      <c r="H129" s="68"/>
    </row>
    <row r="130" spans="1:9">
      <c r="A130" s="34" t="s">
        <v>124</v>
      </c>
      <c r="B130" s="243" t="s">
        <v>125</v>
      </c>
      <c r="C130" s="244"/>
      <c r="D130" s="245"/>
      <c r="E130" s="51"/>
      <c r="F130" s="40"/>
    </row>
    <row r="131" spans="1:9">
      <c r="A131" s="34" t="s">
        <v>10</v>
      </c>
      <c r="B131" s="243" t="s">
        <v>126</v>
      </c>
      <c r="C131" s="244"/>
      <c r="D131" s="245"/>
      <c r="E131" s="46">
        <v>7.0000000000000007E-2</v>
      </c>
      <c r="F131" s="35" t="e">
        <f>E131*($G$36+$F$48+$F$57+$F$120+F125)</f>
        <v>#REF!</v>
      </c>
    </row>
    <row r="132" spans="1:9">
      <c r="A132" s="225" t="s">
        <v>77</v>
      </c>
      <c r="B132" s="226"/>
      <c r="C132" s="226"/>
      <c r="D132" s="226"/>
      <c r="E132" s="227"/>
      <c r="F132" s="40" t="e">
        <f>F125+F126+F131</f>
        <v>#REF!</v>
      </c>
      <c r="G132" s="52"/>
    </row>
    <row r="135" spans="1:9" ht="32.25" customHeight="1">
      <c r="A135" s="249" t="s">
        <v>309</v>
      </c>
      <c r="B135" s="250"/>
      <c r="C135" s="250"/>
      <c r="D135" s="250"/>
      <c r="E135" s="251"/>
      <c r="F135" s="35" t="s">
        <v>33</v>
      </c>
    </row>
    <row r="136" spans="1:9">
      <c r="A136" s="34" t="s">
        <v>5</v>
      </c>
      <c r="B136" s="224" t="s">
        <v>128</v>
      </c>
      <c r="C136" s="224"/>
      <c r="D136" s="224"/>
      <c r="E136" s="224"/>
      <c r="F136" s="35">
        <f>G36</f>
        <v>873.6</v>
      </c>
    </row>
    <row r="137" spans="1:9">
      <c r="A137" s="34" t="s">
        <v>7</v>
      </c>
      <c r="B137" s="224" t="s">
        <v>129</v>
      </c>
      <c r="C137" s="224"/>
      <c r="D137" s="224"/>
      <c r="E137" s="224"/>
      <c r="F137" s="35">
        <f>F48</f>
        <v>634.58000000000004</v>
      </c>
    </row>
    <row r="138" spans="1:9">
      <c r="A138" s="34" t="s">
        <v>10</v>
      </c>
      <c r="B138" s="224" t="s">
        <v>130</v>
      </c>
      <c r="C138" s="224"/>
      <c r="D138" s="224"/>
      <c r="E138" s="224"/>
      <c r="F138" s="35" t="e">
        <f>F57</f>
        <v>#REF!</v>
      </c>
    </row>
    <row r="139" spans="1:9">
      <c r="A139" s="34" t="s">
        <v>13</v>
      </c>
      <c r="B139" s="224" t="s">
        <v>131</v>
      </c>
      <c r="C139" s="224"/>
      <c r="D139" s="224"/>
      <c r="E139" s="224"/>
      <c r="F139" s="35">
        <f>F120</f>
        <v>660.45</v>
      </c>
      <c r="G139" s="52"/>
    </row>
    <row r="140" spans="1:9" ht="16.5" customHeight="1">
      <c r="A140" s="225" t="s">
        <v>81</v>
      </c>
      <c r="B140" s="226"/>
      <c r="C140" s="226"/>
      <c r="D140" s="226"/>
      <c r="E140" s="227"/>
      <c r="F140" s="40" t="e">
        <f>SUM(F136:F139)</f>
        <v>#REF!</v>
      </c>
      <c r="G140" s="52"/>
    </row>
    <row r="141" spans="1:9">
      <c r="A141" s="34" t="s">
        <v>38</v>
      </c>
      <c r="B141" s="224" t="s">
        <v>132</v>
      </c>
      <c r="C141" s="224"/>
      <c r="D141" s="224"/>
      <c r="E141" s="224"/>
      <c r="F141" s="35" t="e">
        <f>F132</f>
        <v>#REF!</v>
      </c>
    </row>
    <row r="142" spans="1:9">
      <c r="A142" s="228" t="s">
        <v>77</v>
      </c>
      <c r="B142" s="228"/>
      <c r="C142" s="228"/>
      <c r="D142" s="228"/>
      <c r="E142" s="228"/>
      <c r="F142" s="53" t="e">
        <f>SUM(F140:F141)</f>
        <v>#REF!</v>
      </c>
      <c r="G142" s="52" t="e">
        <f>(F140+F131+F125)/(1-E126)</f>
        <v>#REF!</v>
      </c>
      <c r="H142" s="52"/>
    </row>
    <row r="143" spans="1:9">
      <c r="D143" s="229" t="s">
        <v>133</v>
      </c>
      <c r="E143" s="229"/>
      <c r="F143" s="54" t="e">
        <f>F142/G36</f>
        <v>#REF!</v>
      </c>
    </row>
    <row r="144" spans="1:9" ht="17.25" customHeight="1">
      <c r="A144" s="69"/>
      <c r="B144" s="69"/>
      <c r="C144" s="69"/>
      <c r="D144" s="69"/>
      <c r="E144" s="69"/>
      <c r="F144" s="69"/>
      <c r="G144" s="69"/>
      <c r="H144" s="69"/>
      <c r="I144" s="70"/>
    </row>
    <row r="145" spans="1:6" ht="28.5" customHeight="1">
      <c r="A145" s="230" t="s">
        <v>134</v>
      </c>
      <c r="B145" s="230"/>
      <c r="C145" s="230"/>
      <c r="D145" s="230"/>
      <c r="E145" s="230"/>
      <c r="F145" s="230"/>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31" t="s">
        <v>137</v>
      </c>
      <c r="B148" s="232"/>
      <c r="C148" s="233"/>
      <c r="D148" s="234">
        <v>8.3299999999999999E-2</v>
      </c>
      <c r="E148" s="235"/>
      <c r="F148" s="236"/>
    </row>
    <row r="149" spans="1:6" ht="16.5" customHeight="1">
      <c r="A149" s="237" t="s">
        <v>138</v>
      </c>
      <c r="B149" s="238"/>
      <c r="C149" s="239"/>
      <c r="D149" s="240">
        <v>0.121</v>
      </c>
      <c r="E149" s="241"/>
      <c r="F149" s="242"/>
    </row>
    <row r="150" spans="1:6" ht="27.75" customHeight="1">
      <c r="A150" s="204" t="s">
        <v>139</v>
      </c>
      <c r="B150" s="205"/>
      <c r="C150" s="206"/>
      <c r="D150" s="207">
        <v>0.05</v>
      </c>
      <c r="E150" s="208"/>
      <c r="F150" s="209"/>
    </row>
    <row r="151" spans="1:6" ht="18.75" customHeight="1">
      <c r="A151" s="210" t="s">
        <v>81</v>
      </c>
      <c r="B151" s="211"/>
      <c r="C151" s="212"/>
      <c r="D151" s="213">
        <v>0.25430000000000003</v>
      </c>
      <c r="E151" s="214"/>
      <c r="F151" s="215"/>
    </row>
    <row r="152" spans="1:6" ht="29.25" customHeight="1">
      <c r="A152" s="216" t="s">
        <v>140</v>
      </c>
      <c r="B152" s="217"/>
      <c r="C152" s="218"/>
      <c r="D152" s="62">
        <v>7.39</v>
      </c>
      <c r="E152" s="63">
        <v>7.6</v>
      </c>
      <c r="F152" s="64">
        <v>7.8200000000000006E-2</v>
      </c>
    </row>
    <row r="153" spans="1:6" ht="25.5" customHeight="1">
      <c r="A153" s="219" t="s">
        <v>141</v>
      </c>
      <c r="B153" s="220"/>
      <c r="C153" s="221"/>
      <c r="D153" s="65">
        <v>32.82</v>
      </c>
      <c r="E153" s="65">
        <v>33.03</v>
      </c>
      <c r="F153" s="66">
        <v>0.33250000000000002</v>
      </c>
    </row>
    <row r="154" spans="1:6" ht="40.5" customHeight="1">
      <c r="A154" s="222" t="s">
        <v>142</v>
      </c>
      <c r="B154" s="222"/>
      <c r="C154" s="222"/>
      <c r="D154" s="222"/>
      <c r="E154" s="222"/>
      <c r="F154" s="222"/>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98" t="s">
        <v>310</v>
      </c>
      <c r="B1" s="298"/>
      <c r="C1" s="298"/>
      <c r="D1" s="298"/>
      <c r="E1" s="298"/>
      <c r="F1" s="298"/>
      <c r="G1" s="298"/>
    </row>
    <row r="3" spans="1:7">
      <c r="B3" s="3" t="s">
        <v>1</v>
      </c>
      <c r="C3" s="299"/>
      <c r="D3" s="299"/>
      <c r="E3" s="299"/>
      <c r="F3" s="299"/>
      <c r="G3" s="299"/>
    </row>
    <row r="4" spans="1:7">
      <c r="B4" s="3" t="s">
        <v>2</v>
      </c>
      <c r="C4" s="299"/>
      <c r="D4" s="299"/>
      <c r="E4" s="299"/>
      <c r="F4" s="299"/>
      <c r="G4" s="299"/>
    </row>
    <row r="5" spans="1:7">
      <c r="B5" s="3" t="s">
        <v>3</v>
      </c>
      <c r="C5" s="299"/>
      <c r="D5" s="299"/>
      <c r="E5" s="299"/>
      <c r="F5" s="299"/>
      <c r="G5" s="299"/>
    </row>
    <row r="7" spans="1:7">
      <c r="A7" s="253" t="s">
        <v>4</v>
      </c>
      <c r="B7" s="253"/>
      <c r="C7" s="253"/>
      <c r="D7" s="253"/>
      <c r="E7" s="253"/>
      <c r="F7" s="253"/>
      <c r="G7" s="253"/>
    </row>
    <row r="8" spans="1:7">
      <c r="A8" s="4" t="s">
        <v>5</v>
      </c>
      <c r="B8" s="275" t="s">
        <v>6</v>
      </c>
      <c r="C8" s="276"/>
      <c r="D8" s="276"/>
      <c r="E8" s="276"/>
      <c r="F8" s="277"/>
      <c r="G8" s="4"/>
    </row>
    <row r="9" spans="1:7">
      <c r="A9" s="4" t="s">
        <v>7</v>
      </c>
      <c r="B9" s="275" t="s">
        <v>8</v>
      </c>
      <c r="C9" s="276"/>
      <c r="D9" s="276"/>
      <c r="E9" s="276"/>
      <c r="F9" s="277"/>
      <c r="G9" s="4" t="s">
        <v>9</v>
      </c>
    </row>
    <row r="10" spans="1:7">
      <c r="A10" s="4" t="s">
        <v>10</v>
      </c>
      <c r="B10" s="275" t="s">
        <v>11</v>
      </c>
      <c r="C10" s="276"/>
      <c r="D10" s="276"/>
      <c r="E10" s="276"/>
      <c r="F10" s="277"/>
      <c r="G10" s="6" t="s">
        <v>12</v>
      </c>
    </row>
    <row r="11" spans="1:7">
      <c r="A11" s="4" t="s">
        <v>13</v>
      </c>
      <c r="B11" s="275" t="s">
        <v>14</v>
      </c>
      <c r="C11" s="276"/>
      <c r="D11" s="276"/>
      <c r="E11" s="276"/>
      <c r="F11" s="277"/>
      <c r="G11" s="4">
        <v>12</v>
      </c>
    </row>
    <row r="12" spans="1:7">
      <c r="G12" s="7"/>
    </row>
    <row r="13" spans="1:7">
      <c r="A13" s="274" t="s">
        <v>15</v>
      </c>
      <c r="B13" s="274"/>
      <c r="C13" s="274"/>
      <c r="D13" s="274"/>
      <c r="E13" s="274"/>
      <c r="F13" s="274"/>
      <c r="G13" s="274"/>
    </row>
    <row r="14" spans="1:7" ht="15" customHeight="1">
      <c r="A14" s="269" t="s">
        <v>16</v>
      </c>
      <c r="B14" s="270"/>
      <c r="C14" s="271"/>
      <c r="D14" s="269" t="s">
        <v>17</v>
      </c>
      <c r="E14" s="271"/>
      <c r="F14" s="253" t="s">
        <v>18</v>
      </c>
      <c r="G14" s="253"/>
    </row>
    <row r="15" spans="1:7" ht="36" customHeight="1">
      <c r="A15" s="419" t="s">
        <v>311</v>
      </c>
      <c r="B15" s="420"/>
      <c r="C15" s="421"/>
      <c r="D15" s="422" t="s">
        <v>299</v>
      </c>
      <c r="E15" s="423"/>
      <c r="F15" s="424" t="s">
        <v>312</v>
      </c>
      <c r="G15" s="425"/>
    </row>
    <row r="17" spans="1:7">
      <c r="A17" s="254" t="s">
        <v>21</v>
      </c>
      <c r="B17" s="254"/>
      <c r="C17" s="254"/>
      <c r="D17" s="254"/>
      <c r="E17" s="254"/>
      <c r="F17" s="254"/>
      <c r="G17" s="254"/>
    </row>
    <row r="18" spans="1:7">
      <c r="B18" s="10"/>
      <c r="C18" s="10"/>
      <c r="D18" s="10"/>
      <c r="E18" s="10"/>
      <c r="F18" s="11"/>
      <c r="G18" s="10"/>
    </row>
    <row r="19" spans="1:7">
      <c r="A19" s="253" t="s">
        <v>22</v>
      </c>
      <c r="B19" s="253"/>
      <c r="C19" s="253"/>
      <c r="D19" s="253"/>
      <c r="E19" s="253"/>
      <c r="F19" s="253"/>
      <c r="G19" s="253"/>
    </row>
    <row r="20" spans="1:7">
      <c r="A20" s="4">
        <v>1</v>
      </c>
      <c r="B20" s="295" t="s">
        <v>23</v>
      </c>
      <c r="C20" s="296"/>
      <c r="D20" s="296"/>
      <c r="E20" s="297"/>
      <c r="F20" s="269" t="s">
        <v>313</v>
      </c>
      <c r="G20" s="271"/>
    </row>
    <row r="21" spans="1:7">
      <c r="A21" s="4">
        <v>2</v>
      </c>
      <c r="B21" s="275" t="s">
        <v>25</v>
      </c>
      <c r="C21" s="276"/>
      <c r="D21" s="276"/>
      <c r="E21" s="277"/>
      <c r="F21" s="283">
        <v>1035.75</v>
      </c>
      <c r="G21" s="284"/>
    </row>
    <row r="22" spans="1:7">
      <c r="A22" s="4">
        <v>3</v>
      </c>
      <c r="B22" s="275" t="s">
        <v>26</v>
      </c>
      <c r="C22" s="276"/>
      <c r="D22" s="276"/>
      <c r="E22" s="277"/>
      <c r="F22" s="285" t="s">
        <v>27</v>
      </c>
      <c r="G22" s="286"/>
    </row>
    <row r="23" spans="1:7">
      <c r="A23" s="4">
        <v>4</v>
      </c>
      <c r="B23" s="275" t="s">
        <v>28</v>
      </c>
      <c r="C23" s="276"/>
      <c r="D23" s="276"/>
      <c r="E23" s="277"/>
      <c r="F23" s="287" t="s">
        <v>29</v>
      </c>
      <c r="G23" s="288"/>
    </row>
    <row r="24" spans="1:7">
      <c r="A24" s="10"/>
      <c r="B24" s="12"/>
      <c r="C24" s="12"/>
      <c r="D24" s="12"/>
      <c r="E24" s="12"/>
      <c r="F24" s="11"/>
      <c r="G24" s="13"/>
    </row>
    <row r="25" spans="1:7">
      <c r="A25" s="10"/>
      <c r="B25" s="264" t="s">
        <v>30</v>
      </c>
      <c r="C25" s="264"/>
      <c r="D25" s="264"/>
      <c r="E25" s="264"/>
      <c r="F25" s="264"/>
      <c r="G25" s="264"/>
    </row>
    <row r="27" spans="1:7">
      <c r="B27" s="4">
        <v>1</v>
      </c>
      <c r="C27" s="253" t="s">
        <v>31</v>
      </c>
      <c r="D27" s="253"/>
      <c r="E27" s="253"/>
      <c r="F27" s="15" t="s">
        <v>32</v>
      </c>
      <c r="G27" s="16" t="s">
        <v>33</v>
      </c>
    </row>
    <row r="28" spans="1:7">
      <c r="B28" s="4" t="s">
        <v>5</v>
      </c>
      <c r="C28" s="252" t="s">
        <v>34</v>
      </c>
      <c r="D28" s="252"/>
      <c r="E28" s="252"/>
      <c r="F28" s="17">
        <v>100</v>
      </c>
      <c r="G28" s="18">
        <v>1035.75</v>
      </c>
    </row>
    <row r="29" spans="1:7">
      <c r="B29" s="4" t="s">
        <v>7</v>
      </c>
      <c r="C29" s="252" t="s">
        <v>35</v>
      </c>
      <c r="D29" s="252"/>
      <c r="E29" s="252"/>
      <c r="F29" s="19">
        <v>0.3</v>
      </c>
      <c r="G29" s="17">
        <f>F29*G28</f>
        <v>310.73</v>
      </c>
    </row>
    <row r="30" spans="1:7">
      <c r="B30" s="4" t="s">
        <v>10</v>
      </c>
      <c r="C30" s="252" t="s">
        <v>36</v>
      </c>
      <c r="D30" s="252"/>
      <c r="E30" s="252"/>
      <c r="F30" s="19"/>
      <c r="G30" s="17">
        <v>0</v>
      </c>
    </row>
    <row r="31" spans="1:7">
      <c r="B31" s="4" t="s">
        <v>13</v>
      </c>
      <c r="C31" s="252" t="s">
        <v>37</v>
      </c>
      <c r="D31" s="252"/>
      <c r="E31" s="252"/>
      <c r="F31" s="19"/>
      <c r="G31" s="17">
        <v>0</v>
      </c>
    </row>
    <row r="32" spans="1:7">
      <c r="B32" s="4" t="s">
        <v>38</v>
      </c>
      <c r="C32" s="252" t="s">
        <v>39</v>
      </c>
      <c r="D32" s="252"/>
      <c r="E32" s="252"/>
      <c r="F32" s="19"/>
      <c r="G32" s="17">
        <v>0</v>
      </c>
    </row>
    <row r="33" spans="1:7">
      <c r="B33" s="4" t="s">
        <v>40</v>
      </c>
      <c r="C33" s="252" t="s">
        <v>41</v>
      </c>
      <c r="D33" s="252"/>
      <c r="E33" s="252"/>
      <c r="F33" s="19"/>
      <c r="G33" s="17">
        <v>0</v>
      </c>
    </row>
    <row r="34" spans="1:7">
      <c r="B34" s="4" t="s">
        <v>42</v>
      </c>
      <c r="C34" s="252" t="s">
        <v>43</v>
      </c>
      <c r="D34" s="252"/>
      <c r="E34" s="252"/>
      <c r="F34" s="19"/>
      <c r="G34" s="17">
        <v>0</v>
      </c>
    </row>
    <row r="35" spans="1:7">
      <c r="B35" s="4" t="s">
        <v>44</v>
      </c>
      <c r="C35" s="252" t="s">
        <v>45</v>
      </c>
      <c r="D35" s="252"/>
      <c r="E35" s="252"/>
      <c r="F35" s="19"/>
      <c r="G35" s="17">
        <f>F35*G28</f>
        <v>0</v>
      </c>
    </row>
    <row r="36" spans="1:7">
      <c r="B36" s="269" t="s">
        <v>46</v>
      </c>
      <c r="C36" s="270"/>
      <c r="D36" s="270"/>
      <c r="E36" s="270"/>
      <c r="F36" s="271"/>
      <c r="G36" s="15">
        <f>SUM(G28:G35)</f>
        <v>1346.48</v>
      </c>
    </row>
    <row r="38" spans="1:7" ht="15.75" customHeight="1">
      <c r="A38" s="279" t="s">
        <v>47</v>
      </c>
      <c r="B38" s="279"/>
      <c r="C38" s="279"/>
      <c r="D38" s="279"/>
      <c r="E38" s="279"/>
      <c r="F38" s="279"/>
      <c r="G38" s="10"/>
    </row>
    <row r="40" spans="1:7" ht="15.75" customHeight="1">
      <c r="A40" s="4">
        <v>2</v>
      </c>
      <c r="B40" s="269" t="s">
        <v>48</v>
      </c>
      <c r="C40" s="270"/>
      <c r="D40" s="270"/>
      <c r="E40" s="271"/>
      <c r="F40" s="15" t="s">
        <v>33</v>
      </c>
    </row>
    <row r="41" spans="1:7" ht="15.75" customHeight="1">
      <c r="A41" s="4" t="s">
        <v>5</v>
      </c>
      <c r="B41" s="275" t="s">
        <v>49</v>
      </c>
      <c r="C41" s="276"/>
      <c r="D41" s="20">
        <v>12</v>
      </c>
      <c r="E41" s="21">
        <v>6</v>
      </c>
      <c r="F41" s="22">
        <f>E41*22-(G28*6%)</f>
        <v>69.86</v>
      </c>
    </row>
    <row r="42" spans="1:7">
      <c r="A42" s="4" t="s">
        <v>7</v>
      </c>
      <c r="B42" s="275" t="s">
        <v>50</v>
      </c>
      <c r="C42" s="276"/>
      <c r="D42" s="20"/>
      <c r="E42" s="21">
        <v>20</v>
      </c>
      <c r="F42" s="23">
        <f>E42*22</f>
        <v>440</v>
      </c>
      <c r="G42" s="24"/>
    </row>
    <row r="43" spans="1:7">
      <c r="A43" s="4" t="s">
        <v>10</v>
      </c>
      <c r="B43" s="275" t="s">
        <v>51</v>
      </c>
      <c r="C43" s="276"/>
      <c r="D43" s="276"/>
      <c r="E43" s="277"/>
      <c r="F43" s="25">
        <v>150</v>
      </c>
      <c r="G43" s="24"/>
    </row>
    <row r="44" spans="1:7">
      <c r="A44" s="4" t="s">
        <v>13</v>
      </c>
      <c r="B44" s="275" t="s">
        <v>52</v>
      </c>
      <c r="C44" s="276"/>
      <c r="D44" s="276"/>
      <c r="E44" s="277"/>
      <c r="F44" s="26">
        <v>0</v>
      </c>
      <c r="G44" s="24"/>
    </row>
    <row r="45" spans="1:7">
      <c r="A45" s="4" t="s">
        <v>38</v>
      </c>
      <c r="B45" s="275" t="s">
        <v>53</v>
      </c>
      <c r="C45" s="276"/>
      <c r="D45" s="276"/>
      <c r="E45" s="277"/>
      <c r="F45" s="23">
        <v>2.5</v>
      </c>
      <c r="G45" s="24"/>
    </row>
    <row r="46" spans="1:7">
      <c r="A46" s="4" t="s">
        <v>42</v>
      </c>
      <c r="B46" s="275" t="s">
        <v>54</v>
      </c>
      <c r="C46" s="276"/>
      <c r="D46" s="276"/>
      <c r="E46" s="277"/>
      <c r="F46" s="23">
        <v>4.5</v>
      </c>
      <c r="G46" s="24"/>
    </row>
    <row r="47" spans="1:7">
      <c r="A47" s="4" t="s">
        <v>44</v>
      </c>
      <c r="B47" s="280" t="s">
        <v>55</v>
      </c>
      <c r="C47" s="281"/>
      <c r="D47" s="281"/>
      <c r="E47" s="282"/>
      <c r="F47" s="25">
        <v>0</v>
      </c>
      <c r="G47" s="24"/>
    </row>
    <row r="48" spans="1:7">
      <c r="A48" s="253" t="s">
        <v>56</v>
      </c>
      <c r="B48" s="253"/>
      <c r="C48" s="253"/>
      <c r="D48" s="253"/>
      <c r="E48" s="253"/>
      <c r="F48" s="27">
        <f>SUM(F41:F47)</f>
        <v>666.86</v>
      </c>
      <c r="G48" s="24"/>
    </row>
    <row r="49" spans="1:7">
      <c r="G49" s="24"/>
    </row>
    <row r="50" spans="1:7" ht="15.75" customHeight="1">
      <c r="A50" s="279" t="s">
        <v>57</v>
      </c>
      <c r="B50" s="279"/>
      <c r="C50" s="279"/>
      <c r="D50" s="279"/>
      <c r="E50" s="279"/>
      <c r="F50" s="279"/>
      <c r="G50" s="24"/>
    </row>
    <row r="51" spans="1:7">
      <c r="G51" s="24"/>
    </row>
    <row r="52" spans="1:7">
      <c r="A52" s="4">
        <v>3</v>
      </c>
      <c r="B52" s="253" t="s">
        <v>58</v>
      </c>
      <c r="C52" s="253"/>
      <c r="D52" s="253"/>
      <c r="E52" s="253"/>
      <c r="F52" s="15" t="s">
        <v>33</v>
      </c>
      <c r="G52" s="7"/>
    </row>
    <row r="53" spans="1:7">
      <c r="A53" s="4" t="s">
        <v>5</v>
      </c>
      <c r="B53" s="252" t="s">
        <v>214</v>
      </c>
      <c r="C53" s="252"/>
      <c r="D53" s="252"/>
      <c r="E53" s="252"/>
      <c r="F53" s="22" t="e">
        <f>#REF!</f>
        <v>#REF!</v>
      </c>
      <c r="G53" s="10"/>
    </row>
    <row r="54" spans="1:7">
      <c r="A54" s="4" t="s">
        <v>7</v>
      </c>
      <c r="B54" s="275" t="s">
        <v>60</v>
      </c>
      <c r="C54" s="276"/>
      <c r="D54" s="276"/>
      <c r="E54" s="277"/>
      <c r="F54" s="17">
        <v>0</v>
      </c>
      <c r="G54" s="12"/>
    </row>
    <row r="55" spans="1:7">
      <c r="A55" s="4" t="s">
        <v>10</v>
      </c>
      <c r="B55" s="252" t="s">
        <v>61</v>
      </c>
      <c r="C55" s="252"/>
      <c r="D55" s="252"/>
      <c r="E55" s="252"/>
      <c r="F55" s="22">
        <v>23.4</v>
      </c>
      <c r="G55" s="12"/>
    </row>
    <row r="56" spans="1:7">
      <c r="A56" s="4" t="s">
        <v>13</v>
      </c>
      <c r="B56" s="252" t="s">
        <v>62</v>
      </c>
      <c r="C56" s="252"/>
      <c r="D56" s="252"/>
      <c r="E56" s="252"/>
      <c r="F56" s="17">
        <v>0</v>
      </c>
      <c r="G56" s="10"/>
    </row>
    <row r="57" spans="1:7">
      <c r="A57" s="253" t="s">
        <v>63</v>
      </c>
      <c r="B57" s="253"/>
      <c r="C57" s="253"/>
      <c r="D57" s="253"/>
      <c r="E57" s="253"/>
      <c r="F57" s="15" t="e">
        <f>SUM(F53:F56)</f>
        <v>#REF!</v>
      </c>
      <c r="G57" s="12"/>
    </row>
    <row r="58" spans="1:7">
      <c r="G58" s="10"/>
    </row>
    <row r="59" spans="1:7">
      <c r="A59" s="254" t="s">
        <v>64</v>
      </c>
      <c r="B59" s="254"/>
      <c r="C59" s="254"/>
      <c r="D59" s="254"/>
      <c r="E59" s="254"/>
      <c r="F59" s="254"/>
    </row>
    <row r="60" spans="1:7">
      <c r="A60" s="9"/>
      <c r="B60" s="9"/>
      <c r="C60" s="9"/>
      <c r="D60" s="9"/>
      <c r="E60" s="9"/>
      <c r="F60" s="9"/>
    </row>
    <row r="61" spans="1:7">
      <c r="A61" s="9"/>
      <c r="B61" s="254" t="s">
        <v>65</v>
      </c>
      <c r="C61" s="254"/>
      <c r="D61" s="254"/>
      <c r="E61" s="254"/>
      <c r="F61" s="254"/>
    </row>
    <row r="62" spans="1:7">
      <c r="B62" s="1" t="s">
        <v>66</v>
      </c>
    </row>
    <row r="63" spans="1:7">
      <c r="A63" s="5" t="s">
        <v>67</v>
      </c>
      <c r="B63" s="253" t="s">
        <v>68</v>
      </c>
      <c r="C63" s="253"/>
      <c r="D63" s="253"/>
      <c r="E63" s="5" t="s">
        <v>32</v>
      </c>
      <c r="F63" s="15" t="s">
        <v>33</v>
      </c>
    </row>
    <row r="64" spans="1:7">
      <c r="A64" s="4" t="s">
        <v>5</v>
      </c>
      <c r="B64" s="252" t="s">
        <v>69</v>
      </c>
      <c r="C64" s="252"/>
      <c r="D64" s="252"/>
      <c r="E64" s="28">
        <v>0.2</v>
      </c>
      <c r="F64" s="17">
        <f t="shared" ref="F64:F71" si="0">E64*$G$36</f>
        <v>269.3</v>
      </c>
      <c r="G64" s="223"/>
    </row>
    <row r="65" spans="1:9">
      <c r="A65" s="4" t="s">
        <v>7</v>
      </c>
      <c r="B65" s="252" t="s">
        <v>70</v>
      </c>
      <c r="C65" s="252"/>
      <c r="D65" s="252"/>
      <c r="E65" s="28">
        <v>1.4999999999999999E-2</v>
      </c>
      <c r="F65" s="17">
        <f t="shared" si="0"/>
        <v>20.2</v>
      </c>
      <c r="G65" s="223"/>
    </row>
    <row r="66" spans="1:9">
      <c r="A66" s="4" t="s">
        <v>10</v>
      </c>
      <c r="B66" s="252" t="s">
        <v>71</v>
      </c>
      <c r="C66" s="252"/>
      <c r="D66" s="252"/>
      <c r="E66" s="28">
        <v>0.01</v>
      </c>
      <c r="F66" s="17">
        <f t="shared" si="0"/>
        <v>13.46</v>
      </c>
      <c r="G66" s="223"/>
    </row>
    <row r="67" spans="1:9">
      <c r="A67" s="4" t="s">
        <v>13</v>
      </c>
      <c r="B67" s="252" t="s">
        <v>72</v>
      </c>
      <c r="C67" s="252"/>
      <c r="D67" s="252"/>
      <c r="E67" s="28">
        <v>2E-3</v>
      </c>
      <c r="F67" s="17">
        <f t="shared" si="0"/>
        <v>2.69</v>
      </c>
      <c r="G67" s="223"/>
    </row>
    <row r="68" spans="1:9">
      <c r="A68" s="4" t="s">
        <v>38</v>
      </c>
      <c r="B68" s="252" t="s">
        <v>73</v>
      </c>
      <c r="C68" s="252"/>
      <c r="D68" s="252"/>
      <c r="E68" s="28">
        <v>2.5000000000000001E-2</v>
      </c>
      <c r="F68" s="17">
        <f t="shared" si="0"/>
        <v>33.659999999999997</v>
      </c>
      <c r="G68" s="223"/>
    </row>
    <row r="69" spans="1:9">
      <c r="A69" s="4" t="s">
        <v>40</v>
      </c>
      <c r="B69" s="252" t="s">
        <v>74</v>
      </c>
      <c r="C69" s="252"/>
      <c r="D69" s="252"/>
      <c r="E69" s="28">
        <v>0.08</v>
      </c>
      <c r="F69" s="17">
        <f t="shared" si="0"/>
        <v>107.72</v>
      </c>
      <c r="G69" s="223"/>
    </row>
    <row r="70" spans="1:9" ht="13.5">
      <c r="A70" s="4" t="s">
        <v>42</v>
      </c>
      <c r="B70" s="418" t="s">
        <v>314</v>
      </c>
      <c r="C70" s="418"/>
      <c r="D70" s="418"/>
      <c r="E70" s="28">
        <v>0.03</v>
      </c>
      <c r="F70" s="17">
        <f t="shared" si="0"/>
        <v>40.39</v>
      </c>
      <c r="G70" s="223"/>
    </row>
    <row r="71" spans="1:9">
      <c r="A71" s="4" t="s">
        <v>44</v>
      </c>
      <c r="B71" s="252" t="s">
        <v>76</v>
      </c>
      <c r="C71" s="252"/>
      <c r="D71" s="252"/>
      <c r="E71" s="28">
        <v>6.0000000000000001E-3</v>
      </c>
      <c r="F71" s="17">
        <f t="shared" si="0"/>
        <v>8.08</v>
      </c>
      <c r="G71" s="223"/>
    </row>
    <row r="72" spans="1:9">
      <c r="A72" s="253" t="s">
        <v>77</v>
      </c>
      <c r="B72" s="253"/>
      <c r="C72" s="253"/>
      <c r="D72" s="253"/>
      <c r="E72" s="29">
        <f>SUM(E64:E71)</f>
        <v>0.36799999999999999</v>
      </c>
      <c r="F72" s="15">
        <f>SUM(F64:F71)</f>
        <v>495.5</v>
      </c>
    </row>
    <row r="73" spans="1:9">
      <c r="A73" s="14"/>
      <c r="B73" s="14"/>
      <c r="C73" s="14"/>
      <c r="D73" s="14"/>
      <c r="E73" s="30"/>
      <c r="F73" s="31"/>
    </row>
    <row r="74" spans="1:9">
      <c r="A74" s="264" t="s">
        <v>78</v>
      </c>
      <c r="B74" s="264"/>
      <c r="C74" s="264"/>
      <c r="D74" s="264"/>
      <c r="E74" s="264"/>
      <c r="F74" s="264"/>
    </row>
    <row r="75" spans="1:9">
      <c r="B75" s="10"/>
      <c r="C75" s="10"/>
      <c r="D75" s="10"/>
      <c r="E75" s="32"/>
    </row>
    <row r="76" spans="1:9">
      <c r="A76" s="5" t="s">
        <v>79</v>
      </c>
      <c r="B76" s="253" t="s">
        <v>315</v>
      </c>
      <c r="C76" s="253"/>
      <c r="D76" s="253"/>
      <c r="E76" s="5" t="s">
        <v>32</v>
      </c>
      <c r="F76" s="15" t="s">
        <v>33</v>
      </c>
    </row>
    <row r="77" spans="1:9">
      <c r="A77" s="4" t="s">
        <v>5</v>
      </c>
      <c r="B77" s="252" t="s">
        <v>80</v>
      </c>
      <c r="C77" s="252"/>
      <c r="D77" s="252"/>
      <c r="E77" s="28">
        <v>8.3299999999999999E-2</v>
      </c>
      <c r="F77" s="17">
        <f>E77*$G$36</f>
        <v>112.16</v>
      </c>
      <c r="G77" s="33"/>
    </row>
    <row r="78" spans="1:9">
      <c r="A78" s="253" t="s">
        <v>81</v>
      </c>
      <c r="B78" s="253"/>
      <c r="C78" s="253"/>
      <c r="D78" s="253"/>
      <c r="E78" s="29">
        <f>E77</f>
        <v>8.3299999999999999E-2</v>
      </c>
      <c r="F78" s="15">
        <f>SUM(F77:F77)</f>
        <v>112.16</v>
      </c>
    </row>
    <row r="79" spans="1:9">
      <c r="A79" s="34" t="s">
        <v>7</v>
      </c>
      <c r="B79" s="259" t="s">
        <v>316</v>
      </c>
      <c r="C79" s="259"/>
      <c r="D79" s="259"/>
      <c r="E79" s="28">
        <f>E72*E77</f>
        <v>3.0700000000000002E-2</v>
      </c>
      <c r="F79" s="35">
        <f>F78*E72</f>
        <v>41.27</v>
      </c>
      <c r="G79" s="33"/>
      <c r="H79" s="33"/>
      <c r="I79" s="33"/>
    </row>
    <row r="80" spans="1:9">
      <c r="A80" s="269" t="s">
        <v>77</v>
      </c>
      <c r="B80" s="270"/>
      <c r="C80" s="270"/>
      <c r="D80" s="270"/>
      <c r="E80" s="29">
        <f>SUM(E78:E79)</f>
        <v>0.114</v>
      </c>
      <c r="F80" s="15">
        <f>SUM(F78:F79)</f>
        <v>153.43</v>
      </c>
      <c r="G80" s="33"/>
    </row>
    <row r="81" spans="1:8">
      <c r="B81" s="10"/>
      <c r="C81" s="10"/>
      <c r="D81" s="10"/>
      <c r="E81" s="32"/>
    </row>
    <row r="82" spans="1:8">
      <c r="A82" s="5" t="s">
        <v>83</v>
      </c>
      <c r="B82" s="269" t="s">
        <v>317</v>
      </c>
      <c r="C82" s="270"/>
      <c r="D82" s="271"/>
      <c r="E82" s="5" t="s">
        <v>32</v>
      </c>
      <c r="F82" s="15" t="s">
        <v>33</v>
      </c>
    </row>
    <row r="83" spans="1:8">
      <c r="A83" s="4" t="s">
        <v>5</v>
      </c>
      <c r="B83" s="275" t="s">
        <v>318</v>
      </c>
      <c r="C83" s="276"/>
      <c r="D83" s="277"/>
      <c r="E83" s="28">
        <v>2.0000000000000001E-4</v>
      </c>
      <c r="F83" s="17">
        <f>E83*$G$36</f>
        <v>0.27</v>
      </c>
    </row>
    <row r="84" spans="1:8" ht="32.25" customHeight="1">
      <c r="A84" s="34" t="s">
        <v>7</v>
      </c>
      <c r="B84" s="259" t="s">
        <v>319</v>
      </c>
      <c r="C84" s="259"/>
      <c r="D84" s="259"/>
      <c r="E84" s="36">
        <f>E83*E72</f>
        <v>1E-4</v>
      </c>
      <c r="F84" s="35">
        <f>F83*E72</f>
        <v>0.1</v>
      </c>
    </row>
    <row r="85" spans="1:8">
      <c r="A85" s="295" t="s">
        <v>77</v>
      </c>
      <c r="B85" s="296"/>
      <c r="C85" s="296"/>
      <c r="D85" s="296"/>
      <c r="E85" s="29">
        <f>SUM(E83:E84)</f>
        <v>2.9999999999999997E-4</v>
      </c>
      <c r="F85" s="15">
        <f>SUM(F83:F84)</f>
        <v>0.37</v>
      </c>
    </row>
    <row r="87" spans="1:8">
      <c r="A87" s="264" t="s">
        <v>87</v>
      </c>
      <c r="B87" s="264"/>
      <c r="C87" s="264"/>
      <c r="D87" s="264"/>
      <c r="E87" s="264"/>
      <c r="F87" s="264"/>
    </row>
    <row r="88" spans="1:8">
      <c r="G88" s="37"/>
    </row>
    <row r="89" spans="1:8">
      <c r="A89" s="5" t="s">
        <v>88</v>
      </c>
      <c r="B89" s="253" t="s">
        <v>89</v>
      </c>
      <c r="C89" s="253"/>
      <c r="D89" s="253"/>
      <c r="E89" s="5" t="s">
        <v>32</v>
      </c>
      <c r="F89" s="15" t="s">
        <v>33</v>
      </c>
    </row>
    <row r="90" spans="1:8">
      <c r="A90" s="34" t="s">
        <v>5</v>
      </c>
      <c r="B90" s="224" t="s">
        <v>90</v>
      </c>
      <c r="C90" s="224"/>
      <c r="D90" s="224"/>
      <c r="E90" s="36">
        <v>4.1999999999999997E-3</v>
      </c>
      <c r="F90" s="35">
        <f>E90*$G$36</f>
        <v>5.66</v>
      </c>
      <c r="G90" s="33"/>
      <c r="H90" s="33"/>
    </row>
    <row r="91" spans="1:8">
      <c r="A91" s="34" t="s">
        <v>7</v>
      </c>
      <c r="B91" s="259" t="s">
        <v>91</v>
      </c>
      <c r="C91" s="259"/>
      <c r="D91" s="259"/>
      <c r="E91" s="36">
        <v>2.9999999999999997E-4</v>
      </c>
      <c r="F91" s="35">
        <f>F90*E69</f>
        <v>0.45</v>
      </c>
      <c r="G91" s="10"/>
    </row>
    <row r="92" spans="1:8" ht="12.75" customHeight="1">
      <c r="A92" s="34" t="s">
        <v>10</v>
      </c>
      <c r="B92" s="272" t="s">
        <v>92</v>
      </c>
      <c r="C92" s="272"/>
      <c r="D92" s="272"/>
      <c r="E92" s="36">
        <v>4.3499999999999997E-2</v>
      </c>
      <c r="F92" s="35">
        <f>E92*$G$36</f>
        <v>58.57</v>
      </c>
      <c r="G92" s="10"/>
    </row>
    <row r="93" spans="1:8">
      <c r="A93" s="34" t="s">
        <v>13</v>
      </c>
      <c r="B93" s="259" t="s">
        <v>93</v>
      </c>
      <c r="C93" s="259"/>
      <c r="D93" s="259"/>
      <c r="E93" s="36">
        <v>1.9400000000000001E-2</v>
      </c>
      <c r="F93" s="35">
        <f>E93*$G$36</f>
        <v>26.12</v>
      </c>
      <c r="G93" s="7"/>
    </row>
    <row r="94" spans="1:8">
      <c r="A94" s="34" t="s">
        <v>40</v>
      </c>
      <c r="B94" s="259" t="s">
        <v>94</v>
      </c>
      <c r="C94" s="259"/>
      <c r="D94" s="259"/>
      <c r="E94" s="36">
        <f>E93*E72</f>
        <v>7.1000000000000004E-3</v>
      </c>
      <c r="F94" s="35">
        <f>E94*$G$36</f>
        <v>9.56</v>
      </c>
      <c r="G94" s="7"/>
    </row>
    <row r="95" spans="1:8" ht="12.75" customHeight="1">
      <c r="A95" s="34" t="s">
        <v>42</v>
      </c>
      <c r="B95" s="261" t="s">
        <v>95</v>
      </c>
      <c r="C95" s="262"/>
      <c r="D95" s="263"/>
      <c r="E95" s="38">
        <v>6.4999999999999997E-3</v>
      </c>
      <c r="F95" s="35">
        <f>E95*$G$36</f>
        <v>8.75</v>
      </c>
      <c r="G95" s="7"/>
    </row>
    <row r="96" spans="1:8">
      <c r="A96" s="225" t="s">
        <v>77</v>
      </c>
      <c r="B96" s="226"/>
      <c r="C96" s="226"/>
      <c r="D96" s="227"/>
      <c r="E96" s="39">
        <f>SUM(E90:E95)</f>
        <v>8.1000000000000003E-2</v>
      </c>
      <c r="F96" s="40">
        <f>SUM(F90:F95)</f>
        <v>109.11</v>
      </c>
      <c r="G96" s="10"/>
    </row>
    <row r="98" spans="1:7">
      <c r="A98" s="264" t="s">
        <v>96</v>
      </c>
      <c r="B98" s="264"/>
      <c r="C98" s="264"/>
      <c r="D98" s="264"/>
      <c r="E98" s="264"/>
      <c r="F98" s="264"/>
    </row>
    <row r="100" spans="1:7" ht="30.75" customHeight="1">
      <c r="A100" s="41" t="s">
        <v>97</v>
      </c>
      <c r="B100" s="265" t="s">
        <v>98</v>
      </c>
      <c r="C100" s="266"/>
      <c r="D100" s="267"/>
      <c r="E100" s="41" t="s">
        <v>32</v>
      </c>
      <c r="F100" s="40" t="s">
        <v>33</v>
      </c>
    </row>
    <row r="101" spans="1:7" ht="13.5">
      <c r="A101" s="34" t="s">
        <v>5</v>
      </c>
      <c r="B101" s="417" t="s">
        <v>99</v>
      </c>
      <c r="C101" s="417"/>
      <c r="D101" s="417"/>
      <c r="E101" s="42">
        <v>0.121</v>
      </c>
      <c r="F101" s="35">
        <f t="shared" ref="F101:F106" si="1">E101*$G$36</f>
        <v>162.91999999999999</v>
      </c>
      <c r="G101" s="43"/>
    </row>
    <row r="102" spans="1:7">
      <c r="A102" s="34" t="s">
        <v>7</v>
      </c>
      <c r="B102" s="259" t="s">
        <v>100</v>
      </c>
      <c r="C102" s="259"/>
      <c r="D102" s="259"/>
      <c r="E102" s="38">
        <v>1.66E-2</v>
      </c>
      <c r="F102" s="35">
        <f t="shared" si="1"/>
        <v>22.35</v>
      </c>
    </row>
    <row r="103" spans="1:7">
      <c r="A103" s="34" t="s">
        <v>10</v>
      </c>
      <c r="B103" s="243" t="s">
        <v>101</v>
      </c>
      <c r="C103" s="244"/>
      <c r="D103" s="245"/>
      <c r="E103" s="36">
        <v>2.0000000000000001E-4</v>
      </c>
      <c r="F103" s="35">
        <f t="shared" si="1"/>
        <v>0.27</v>
      </c>
    </row>
    <row r="104" spans="1:7">
      <c r="A104" s="34" t="s">
        <v>13</v>
      </c>
      <c r="B104" s="243" t="s">
        <v>102</v>
      </c>
      <c r="C104" s="244"/>
      <c r="D104" s="245"/>
      <c r="E104" s="38">
        <v>2.8E-3</v>
      </c>
      <c r="F104" s="35">
        <f t="shared" si="1"/>
        <v>3.77</v>
      </c>
      <c r="G104" s="32"/>
    </row>
    <row r="105" spans="1:7">
      <c r="A105" s="34" t="s">
        <v>38</v>
      </c>
      <c r="B105" s="259" t="s">
        <v>103</v>
      </c>
      <c r="C105" s="259"/>
      <c r="D105" s="259"/>
      <c r="E105" s="38">
        <v>2.9999999999999997E-4</v>
      </c>
      <c r="F105" s="35">
        <f t="shared" si="1"/>
        <v>0.4</v>
      </c>
      <c r="G105" s="32"/>
    </row>
    <row r="106" spans="1:7">
      <c r="A106" s="34" t="s">
        <v>40</v>
      </c>
      <c r="B106" s="243" t="s">
        <v>104</v>
      </c>
      <c r="C106" s="244"/>
      <c r="D106" s="245"/>
      <c r="E106" s="44">
        <v>0</v>
      </c>
      <c r="F106" s="35">
        <f t="shared" si="1"/>
        <v>0</v>
      </c>
    </row>
    <row r="107" spans="1:7">
      <c r="A107" s="225" t="s">
        <v>81</v>
      </c>
      <c r="B107" s="226"/>
      <c r="C107" s="226"/>
      <c r="D107" s="227"/>
      <c r="E107" s="45">
        <f>SUM(E101:E106)</f>
        <v>0.1409</v>
      </c>
      <c r="F107" s="40">
        <f>SUM(F101:F106)</f>
        <v>189.71</v>
      </c>
    </row>
    <row r="108" spans="1:7">
      <c r="A108" s="34" t="s">
        <v>42</v>
      </c>
      <c r="B108" s="259" t="s">
        <v>306</v>
      </c>
      <c r="C108" s="259"/>
      <c r="D108" s="259"/>
      <c r="E108" s="46">
        <f>E107*E72</f>
        <v>5.1900000000000002E-2</v>
      </c>
      <c r="F108" s="35">
        <f>F107*E72</f>
        <v>69.81</v>
      </c>
    </row>
    <row r="109" spans="1:7">
      <c r="A109" s="225" t="s">
        <v>77</v>
      </c>
      <c r="B109" s="226"/>
      <c r="C109" s="226"/>
      <c r="D109" s="226"/>
      <c r="E109" s="39">
        <f>E107+E108</f>
        <v>0.1928</v>
      </c>
      <c r="F109" s="40">
        <f>SUM(F107:F108)</f>
        <v>259.52</v>
      </c>
    </row>
    <row r="111" spans="1:7">
      <c r="A111" s="254" t="s">
        <v>106</v>
      </c>
      <c r="B111" s="254"/>
      <c r="C111" s="254"/>
      <c r="D111" s="254"/>
      <c r="E111" s="254"/>
      <c r="F111" s="254"/>
    </row>
    <row r="112" spans="1:7">
      <c r="A112" s="47"/>
    </row>
    <row r="113" spans="1:8">
      <c r="A113" s="5">
        <v>4</v>
      </c>
      <c r="B113" s="253" t="s">
        <v>107</v>
      </c>
      <c r="C113" s="253"/>
      <c r="D113" s="253"/>
      <c r="E113" s="253"/>
      <c r="F113" s="17" t="s">
        <v>33</v>
      </c>
    </row>
    <row r="114" spans="1:8">
      <c r="A114" s="3" t="s">
        <v>67</v>
      </c>
      <c r="B114" s="252" t="s">
        <v>108</v>
      </c>
      <c r="C114" s="252"/>
      <c r="D114" s="252"/>
      <c r="E114" s="252"/>
      <c r="F114" s="17">
        <f>F72</f>
        <v>495.5</v>
      </c>
    </row>
    <row r="115" spans="1:8">
      <c r="A115" s="3" t="s">
        <v>79</v>
      </c>
      <c r="B115" s="260" t="s">
        <v>109</v>
      </c>
      <c r="C115" s="260"/>
      <c r="D115" s="260"/>
      <c r="E115" s="260"/>
      <c r="F115" s="17">
        <f>F80</f>
        <v>153.43</v>
      </c>
    </row>
    <row r="116" spans="1:8">
      <c r="A116" s="3" t="s">
        <v>83</v>
      </c>
      <c r="B116" s="252" t="s">
        <v>85</v>
      </c>
      <c r="C116" s="252"/>
      <c r="D116" s="252"/>
      <c r="E116" s="252"/>
      <c r="F116" s="17">
        <f>F85</f>
        <v>0.37</v>
      </c>
    </row>
    <row r="117" spans="1:8">
      <c r="A117" s="3" t="s">
        <v>88</v>
      </c>
      <c r="B117" s="252" t="s">
        <v>111</v>
      </c>
      <c r="C117" s="252"/>
      <c r="D117" s="252"/>
      <c r="E117" s="252"/>
      <c r="F117" s="17">
        <f>F96</f>
        <v>109.11</v>
      </c>
    </row>
    <row r="118" spans="1:8">
      <c r="A118" s="3" t="s">
        <v>97</v>
      </c>
      <c r="B118" s="252" t="s">
        <v>112</v>
      </c>
      <c r="C118" s="252"/>
      <c r="D118" s="252"/>
      <c r="E118" s="252"/>
      <c r="F118" s="17">
        <f>F109</f>
        <v>259.52</v>
      </c>
    </row>
    <row r="119" spans="1:8">
      <c r="A119" s="3" t="s">
        <v>113</v>
      </c>
      <c r="B119" s="252" t="s">
        <v>55</v>
      </c>
      <c r="C119" s="252"/>
      <c r="D119" s="252"/>
      <c r="E119" s="252"/>
      <c r="F119" s="17"/>
    </row>
    <row r="120" spans="1:8">
      <c r="A120" s="253" t="s">
        <v>77</v>
      </c>
      <c r="B120" s="253"/>
      <c r="C120" s="253"/>
      <c r="D120" s="253"/>
      <c r="E120" s="253"/>
      <c r="F120" s="15">
        <f>SUM(F114:F119)</f>
        <v>1017.93</v>
      </c>
    </row>
    <row r="122" spans="1:8">
      <c r="A122" s="254" t="s">
        <v>114</v>
      </c>
      <c r="B122" s="254"/>
      <c r="C122" s="254"/>
      <c r="D122" s="254"/>
      <c r="E122" s="254"/>
      <c r="F122" s="254"/>
      <c r="G122" s="48"/>
    </row>
    <row r="124" spans="1:8">
      <c r="A124" s="5">
        <v>5</v>
      </c>
      <c r="B124" s="253" t="s">
        <v>115</v>
      </c>
      <c r="C124" s="253"/>
      <c r="D124" s="253"/>
      <c r="E124" s="5" t="s">
        <v>32</v>
      </c>
      <c r="F124" s="15" t="s">
        <v>33</v>
      </c>
    </row>
    <row r="125" spans="1:8">
      <c r="A125" s="34" t="s">
        <v>5</v>
      </c>
      <c r="B125" s="255" t="s">
        <v>116</v>
      </c>
      <c r="C125" s="255"/>
      <c r="D125" s="255"/>
      <c r="E125" s="46">
        <v>0.03</v>
      </c>
      <c r="F125" s="35" t="e">
        <f>E125*($G$36+$F$48+$F$57+$F$120)</f>
        <v>#REF!</v>
      </c>
    </row>
    <row r="126" spans="1:8">
      <c r="A126" s="34" t="s">
        <v>7</v>
      </c>
      <c r="B126" s="249" t="s">
        <v>117</v>
      </c>
      <c r="C126" s="250"/>
      <c r="D126" s="250"/>
      <c r="E126" s="49">
        <f>E127+E128+E129</f>
        <v>0.14249999999999999</v>
      </c>
      <c r="F126" s="40" t="e">
        <f>SUM(F127:F129)</f>
        <v>#REF!</v>
      </c>
      <c r="G126" s="50"/>
      <c r="H126" s="50"/>
    </row>
    <row r="127" spans="1:8">
      <c r="A127" s="34" t="s">
        <v>118</v>
      </c>
      <c r="B127" s="243" t="s">
        <v>119</v>
      </c>
      <c r="C127" s="244"/>
      <c r="D127" s="245"/>
      <c r="E127" s="36">
        <v>7.5999999999999998E-2</v>
      </c>
      <c r="F127" s="35" t="e">
        <f>E127*(G36+F48+F57+F120+F125+F131)/(1-E126)</f>
        <v>#REF!</v>
      </c>
      <c r="G127" s="50"/>
    </row>
    <row r="128" spans="1:8">
      <c r="A128" s="34" t="s">
        <v>120</v>
      </c>
      <c r="B128" s="243" t="s">
        <v>121</v>
      </c>
      <c r="C128" s="244"/>
      <c r="D128" s="245"/>
      <c r="E128" s="36">
        <v>1.6500000000000001E-2</v>
      </c>
      <c r="F128" s="35" t="e">
        <f>E128*(G36+F48+F57+F120+F125+F131)/(1-E126)</f>
        <v>#REF!</v>
      </c>
      <c r="G128" s="50"/>
    </row>
    <row r="129" spans="1:8">
      <c r="A129" s="34" t="s">
        <v>122</v>
      </c>
      <c r="B129" s="246" t="s">
        <v>123</v>
      </c>
      <c r="C129" s="247"/>
      <c r="D129" s="248"/>
      <c r="E129" s="36">
        <v>0.05</v>
      </c>
      <c r="F129" s="35" t="e">
        <f>E129*(G36+F48+F57+F120+F125+F131)/(1-E126)</f>
        <v>#REF!</v>
      </c>
      <c r="G129" s="50"/>
    </row>
    <row r="130" spans="1:8">
      <c r="A130" s="34" t="s">
        <v>124</v>
      </c>
      <c r="B130" s="243" t="s">
        <v>125</v>
      </c>
      <c r="C130" s="244"/>
      <c r="D130" s="245"/>
      <c r="E130" s="51"/>
      <c r="F130" s="40"/>
    </row>
    <row r="131" spans="1:8">
      <c r="A131" s="34" t="s">
        <v>10</v>
      </c>
      <c r="B131" s="243" t="s">
        <v>126</v>
      </c>
      <c r="C131" s="244"/>
      <c r="D131" s="245"/>
      <c r="E131" s="46">
        <v>7.0000000000000007E-2</v>
      </c>
      <c r="F131" s="35" t="e">
        <f>E131*($G$36+$F$48+$F$57+$F$120+F125)</f>
        <v>#REF!</v>
      </c>
    </row>
    <row r="132" spans="1:8">
      <c r="A132" s="225" t="s">
        <v>77</v>
      </c>
      <c r="B132" s="226"/>
      <c r="C132" s="226"/>
      <c r="D132" s="226"/>
      <c r="E132" s="227"/>
      <c r="F132" s="40" t="e">
        <f>F125+F126+F131</f>
        <v>#REF!</v>
      </c>
      <c r="G132" s="52"/>
    </row>
    <row r="135" spans="1:8" ht="32.25" customHeight="1">
      <c r="A135" s="249" t="s">
        <v>309</v>
      </c>
      <c r="B135" s="250"/>
      <c r="C135" s="250"/>
      <c r="D135" s="250"/>
      <c r="E135" s="251"/>
      <c r="F135" s="35" t="s">
        <v>33</v>
      </c>
      <c r="G135" s="52"/>
    </row>
    <row r="136" spans="1:8">
      <c r="A136" s="34" t="s">
        <v>5</v>
      </c>
      <c r="B136" s="224" t="s">
        <v>128</v>
      </c>
      <c r="C136" s="224"/>
      <c r="D136" s="224"/>
      <c r="E136" s="224"/>
      <c r="F136" s="35">
        <f>G36</f>
        <v>1346.48</v>
      </c>
    </row>
    <row r="137" spans="1:8">
      <c r="A137" s="34" t="s">
        <v>7</v>
      </c>
      <c r="B137" s="224" t="s">
        <v>129</v>
      </c>
      <c r="C137" s="224"/>
      <c r="D137" s="224"/>
      <c r="E137" s="224"/>
      <c r="F137" s="35">
        <f>F48</f>
        <v>666.86</v>
      </c>
    </row>
    <row r="138" spans="1:8">
      <c r="A138" s="34" t="s">
        <v>10</v>
      </c>
      <c r="B138" s="224" t="s">
        <v>130</v>
      </c>
      <c r="C138" s="224"/>
      <c r="D138" s="224"/>
      <c r="E138" s="224"/>
      <c r="F138" s="35" t="e">
        <f>F57</f>
        <v>#REF!</v>
      </c>
    </row>
    <row r="139" spans="1:8">
      <c r="A139" s="34" t="s">
        <v>13</v>
      </c>
      <c r="B139" s="224" t="s">
        <v>131</v>
      </c>
      <c r="C139" s="224"/>
      <c r="D139" s="224"/>
      <c r="E139" s="224"/>
      <c r="F139" s="35">
        <f>F120</f>
        <v>1017.93</v>
      </c>
      <c r="G139" s="52"/>
    </row>
    <row r="140" spans="1:8" ht="16.5" customHeight="1">
      <c r="A140" s="225" t="s">
        <v>81</v>
      </c>
      <c r="B140" s="226"/>
      <c r="C140" s="226"/>
      <c r="D140" s="226"/>
      <c r="E140" s="227"/>
      <c r="F140" s="40" t="e">
        <f>SUM(F136:F139)</f>
        <v>#REF!</v>
      </c>
      <c r="G140" s="52"/>
    </row>
    <row r="141" spans="1:8">
      <c r="A141" s="34" t="s">
        <v>38</v>
      </c>
      <c r="B141" s="224" t="s">
        <v>132</v>
      </c>
      <c r="C141" s="224"/>
      <c r="D141" s="224"/>
      <c r="E141" s="224"/>
      <c r="F141" s="35" t="e">
        <f>F132</f>
        <v>#REF!</v>
      </c>
      <c r="H141" s="52"/>
    </row>
    <row r="142" spans="1:8">
      <c r="A142" s="228" t="s">
        <v>77</v>
      </c>
      <c r="B142" s="228"/>
      <c r="C142" s="228"/>
      <c r="D142" s="228"/>
      <c r="E142" s="228"/>
      <c r="F142" s="53" t="e">
        <f>SUM(F140:F141)</f>
        <v>#REF!</v>
      </c>
      <c r="G142" s="52" t="e">
        <f>(F140+F131+F125)/(1-E126)</f>
        <v>#REF!</v>
      </c>
      <c r="H142" s="52"/>
    </row>
    <row r="143" spans="1:8">
      <c r="D143" s="229" t="s">
        <v>133</v>
      </c>
      <c r="E143" s="229"/>
      <c r="F143" s="54" t="e">
        <f>F142/G36</f>
        <v>#REF!</v>
      </c>
    </row>
    <row r="145" spans="1:8" ht="25.5" customHeight="1">
      <c r="A145" s="416" t="s">
        <v>134</v>
      </c>
      <c r="B145" s="416"/>
      <c r="C145" s="416"/>
      <c r="D145" s="416"/>
      <c r="E145" s="416"/>
      <c r="F145" s="416"/>
    </row>
    <row r="146" spans="1:8">
      <c r="A146" s="55"/>
      <c r="B146" s="55"/>
      <c r="C146" s="55"/>
      <c r="D146" s="55"/>
      <c r="E146" s="55"/>
      <c r="F146" s="55"/>
    </row>
    <row r="147" spans="1:8">
      <c r="A147" s="56" t="s">
        <v>135</v>
      </c>
      <c r="B147" s="57"/>
      <c r="C147" s="58"/>
      <c r="D147" s="59" t="s">
        <v>136</v>
      </c>
      <c r="E147" s="57"/>
      <c r="F147" s="60"/>
      <c r="G147" s="61"/>
      <c r="H147" s="61"/>
    </row>
    <row r="148" spans="1:8">
      <c r="A148" s="231" t="s">
        <v>137</v>
      </c>
      <c r="B148" s="232"/>
      <c r="C148" s="233"/>
      <c r="D148" s="234">
        <v>8.3299999999999999E-2</v>
      </c>
      <c r="E148" s="235"/>
      <c r="F148" s="236"/>
    </row>
    <row r="149" spans="1:8">
      <c r="A149" s="237" t="s">
        <v>138</v>
      </c>
      <c r="B149" s="238"/>
      <c r="C149" s="239"/>
      <c r="D149" s="240">
        <v>0.121</v>
      </c>
      <c r="E149" s="241"/>
      <c r="F149" s="242"/>
    </row>
    <row r="150" spans="1:8" ht="29.25" customHeight="1">
      <c r="A150" s="204" t="s">
        <v>139</v>
      </c>
      <c r="B150" s="205"/>
      <c r="C150" s="206"/>
      <c r="D150" s="207">
        <v>0.05</v>
      </c>
      <c r="E150" s="208"/>
      <c r="F150" s="209"/>
    </row>
    <row r="151" spans="1:8">
      <c r="A151" s="210" t="s">
        <v>81</v>
      </c>
      <c r="B151" s="211"/>
      <c r="C151" s="212"/>
      <c r="D151" s="213">
        <v>0.25430000000000003</v>
      </c>
      <c r="E151" s="214"/>
      <c r="F151" s="215"/>
    </row>
    <row r="152" spans="1:8" ht="28.5" customHeight="1">
      <c r="A152" s="216" t="s">
        <v>140</v>
      </c>
      <c r="B152" s="217"/>
      <c r="C152" s="218"/>
      <c r="D152" s="62">
        <v>7.39</v>
      </c>
      <c r="E152" s="63">
        <v>7.6</v>
      </c>
      <c r="F152" s="64">
        <v>7.8200000000000006E-2</v>
      </c>
    </row>
    <row r="153" spans="1:8">
      <c r="A153" s="219" t="s">
        <v>141</v>
      </c>
      <c r="B153" s="220"/>
      <c r="C153" s="221"/>
      <c r="D153" s="65">
        <v>32.82</v>
      </c>
      <c r="E153" s="65">
        <v>33.03</v>
      </c>
      <c r="F153" s="66">
        <v>0.33250000000000002</v>
      </c>
    </row>
    <row r="154" spans="1:8" ht="32.25" customHeight="1">
      <c r="A154" s="222" t="s">
        <v>142</v>
      </c>
      <c r="B154" s="222"/>
      <c r="C154" s="222"/>
      <c r="D154" s="222"/>
      <c r="E154" s="222"/>
      <c r="F154" s="222"/>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2" zoomScale="120" zoomScaleNormal="16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4" t="s">
        <v>156</v>
      </c>
      <c r="D8" s="385"/>
      <c r="E8" s="385"/>
      <c r="F8" s="386"/>
    </row>
    <row r="9" spans="2:8" ht="18" customHeight="1">
      <c r="B9" s="80"/>
      <c r="C9" s="87"/>
      <c r="D9" s="88"/>
      <c r="E9" s="88"/>
      <c r="F9" s="89"/>
    </row>
    <row r="10" spans="2:8" s="77" customFormat="1">
      <c r="B10" s="90"/>
      <c r="C10" s="91" t="s">
        <v>5</v>
      </c>
      <c r="D10" s="92" t="s">
        <v>157</v>
      </c>
      <c r="E10" s="387"/>
      <c r="F10" s="388"/>
      <c r="H10" s="79"/>
    </row>
    <row r="11" spans="2:8" s="77" customFormat="1" ht="37.5" customHeight="1">
      <c r="B11" s="90"/>
      <c r="C11" s="91" t="s">
        <v>7</v>
      </c>
      <c r="D11" s="92" t="s">
        <v>158</v>
      </c>
      <c r="E11" s="389" t="s">
        <v>159</v>
      </c>
      <c r="F11" s="390"/>
      <c r="H11" s="79"/>
    </row>
    <row r="12" spans="2:8" s="77" customFormat="1">
      <c r="B12" s="90"/>
      <c r="C12" s="91" t="s">
        <v>10</v>
      </c>
      <c r="D12" s="92" t="s">
        <v>160</v>
      </c>
      <c r="E12" s="391" t="s">
        <v>320</v>
      </c>
      <c r="F12" s="392"/>
      <c r="H12" s="79"/>
    </row>
    <row r="13" spans="2:8" s="77" customFormat="1">
      <c r="B13" s="90"/>
      <c r="C13" s="91" t="s">
        <v>13</v>
      </c>
      <c r="D13" s="92" t="s">
        <v>161</v>
      </c>
      <c r="E13" s="376" t="s">
        <v>162</v>
      </c>
      <c r="F13" s="377"/>
      <c r="H13" s="79"/>
    </row>
    <row r="14" spans="2:8" s="77" customFormat="1">
      <c r="B14" s="90"/>
      <c r="C14" s="373" t="s">
        <v>163</v>
      </c>
      <c r="D14" s="374"/>
      <c r="E14" s="374"/>
      <c r="F14" s="375"/>
      <c r="H14" s="79"/>
    </row>
    <row r="15" spans="2:8" s="77" customFormat="1">
      <c r="B15" s="90"/>
      <c r="C15" s="91"/>
      <c r="D15" s="92" t="s">
        <v>164</v>
      </c>
      <c r="E15" s="376" t="s">
        <v>20</v>
      </c>
      <c r="F15" s="377"/>
      <c r="H15" s="79"/>
    </row>
    <row r="16" spans="2:8" s="77" customFormat="1">
      <c r="B16" s="90"/>
      <c r="C16" s="93"/>
      <c r="D16" s="378" t="s">
        <v>165</v>
      </c>
      <c r="E16" s="379"/>
      <c r="F16" s="380"/>
      <c r="H16" s="79"/>
    </row>
    <row r="17" spans="2:8" s="77" customFormat="1">
      <c r="B17" s="90"/>
      <c r="C17" s="381" t="s">
        <v>22</v>
      </c>
      <c r="D17" s="382"/>
      <c r="E17" s="382"/>
      <c r="F17" s="383"/>
      <c r="H17" s="79"/>
    </row>
    <row r="18" spans="2:8" s="77" customFormat="1">
      <c r="B18" s="90"/>
      <c r="C18" s="94">
        <v>1</v>
      </c>
      <c r="D18" s="95" t="s">
        <v>166</v>
      </c>
      <c r="E18" s="366" t="s">
        <v>167</v>
      </c>
      <c r="F18" s="367"/>
      <c r="H18" s="79"/>
    </row>
    <row r="19" spans="2:8" s="77" customFormat="1">
      <c r="B19" s="90"/>
      <c r="C19" s="94">
        <v>2</v>
      </c>
      <c r="D19" s="96" t="s">
        <v>168</v>
      </c>
      <c r="E19" s="362" t="s">
        <v>169</v>
      </c>
      <c r="F19" s="363"/>
      <c r="H19" s="79"/>
    </row>
    <row r="20" spans="2:8" s="77" customFormat="1">
      <c r="B20" s="90"/>
      <c r="C20" s="94">
        <v>3</v>
      </c>
      <c r="D20" s="95" t="s">
        <v>170</v>
      </c>
      <c r="E20" s="364">
        <v>1241.6300000000001</v>
      </c>
      <c r="F20" s="365"/>
      <c r="H20" s="79"/>
    </row>
    <row r="21" spans="2:8" s="77" customFormat="1">
      <c r="B21" s="90"/>
      <c r="C21" s="94">
        <v>4</v>
      </c>
      <c r="D21" s="95" t="s">
        <v>171</v>
      </c>
      <c r="E21" s="366" t="s">
        <v>172</v>
      </c>
      <c r="F21" s="367"/>
      <c r="H21" s="79"/>
    </row>
    <row r="22" spans="2:8">
      <c r="B22" s="80"/>
      <c r="C22" s="97">
        <v>5</v>
      </c>
      <c r="D22" s="98" t="s">
        <v>28</v>
      </c>
      <c r="E22" s="368">
        <v>44197</v>
      </c>
      <c r="F22" s="369"/>
    </row>
    <row r="23" spans="2:8">
      <c r="B23" s="80"/>
      <c r="C23" s="370" t="s">
        <v>173</v>
      </c>
      <c r="D23" s="371"/>
      <c r="E23" s="371"/>
      <c r="F23" s="372"/>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6"/>
      <c r="D26" s="107" t="s">
        <v>77</v>
      </c>
      <c r="E26" s="108"/>
      <c r="F26" s="109">
        <f>TRUNC(SUM(F25:F25),2)</f>
        <v>1241.6300000000001</v>
      </c>
    </row>
    <row r="27" spans="2:8">
      <c r="B27" s="80"/>
      <c r="C27" s="356" t="s">
        <v>175</v>
      </c>
      <c r="D27" s="357"/>
      <c r="E27" s="357"/>
      <c r="F27" s="358"/>
    </row>
    <row r="28" spans="2:8">
      <c r="B28" s="80"/>
      <c r="C28" s="99" t="s">
        <v>176</v>
      </c>
      <c r="D28" s="110" t="s">
        <v>177</v>
      </c>
      <c r="E28" s="111"/>
      <c r="F28" s="102" t="s">
        <v>33</v>
      </c>
    </row>
    <row r="29" spans="2:8">
      <c r="B29" s="80"/>
      <c r="C29" s="94" t="s">
        <v>5</v>
      </c>
      <c r="D29" s="96" t="s">
        <v>178</v>
      </c>
      <c r="E29" s="112">
        <v>8.3299999999999999E-2</v>
      </c>
      <c r="F29" s="113">
        <f>TRUNC(($F$26*E29),2)</f>
        <v>103.42</v>
      </c>
    </row>
    <row r="30" spans="2:8">
      <c r="B30" s="80"/>
      <c r="C30" s="94" t="s">
        <v>7</v>
      </c>
      <c r="D30" s="114" t="s">
        <v>179</v>
      </c>
      <c r="E30" s="115">
        <v>0.121</v>
      </c>
      <c r="F30" s="113">
        <f>TRUNC(($F$26*E30),2)</f>
        <v>150.22999999999999</v>
      </c>
    </row>
    <row r="31" spans="2:8">
      <c r="B31" s="80"/>
      <c r="C31" s="106"/>
      <c r="D31" s="107" t="s">
        <v>77</v>
      </c>
      <c r="E31" s="116">
        <f>SUM(E29:E30)</f>
        <v>0.20430000000000001</v>
      </c>
      <c r="F31" s="117">
        <f>TRUNC(SUM(F29:F30),2)</f>
        <v>253.65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299.05</v>
      </c>
    </row>
    <row r="35" spans="2:6">
      <c r="B35" s="80"/>
      <c r="C35" s="94" t="s">
        <v>7</v>
      </c>
      <c r="D35" s="103" t="s">
        <v>183</v>
      </c>
      <c r="E35" s="124">
        <v>2.5000000000000001E-2</v>
      </c>
      <c r="F35" s="125">
        <f t="shared" si="0"/>
        <v>37.380000000000003</v>
      </c>
    </row>
    <row r="36" spans="2:6">
      <c r="B36" s="80"/>
      <c r="C36" s="94" t="s">
        <v>10</v>
      </c>
      <c r="D36" s="103" t="s">
        <v>184</v>
      </c>
      <c r="E36" s="124">
        <v>0.03</v>
      </c>
      <c r="F36" s="125">
        <f t="shared" si="0"/>
        <v>44.85</v>
      </c>
    </row>
    <row r="37" spans="2:6">
      <c r="B37" s="80"/>
      <c r="C37" s="94" t="s">
        <v>13</v>
      </c>
      <c r="D37" s="103" t="s">
        <v>185</v>
      </c>
      <c r="E37" s="124">
        <v>1.4999999999999999E-2</v>
      </c>
      <c r="F37" s="125">
        <f t="shared" si="0"/>
        <v>22.42</v>
      </c>
    </row>
    <row r="38" spans="2:6">
      <c r="B38" s="80"/>
      <c r="C38" s="94" t="s">
        <v>38</v>
      </c>
      <c r="D38" s="103" t="s">
        <v>186</v>
      </c>
      <c r="E38" s="124">
        <v>0.01</v>
      </c>
      <c r="F38" s="125">
        <f t="shared" si="0"/>
        <v>14.95</v>
      </c>
    </row>
    <row r="39" spans="2:6">
      <c r="B39" s="80"/>
      <c r="C39" s="94" t="s">
        <v>40</v>
      </c>
      <c r="D39" s="103" t="s">
        <v>187</v>
      </c>
      <c r="E39" s="124">
        <v>6.0000000000000001E-3</v>
      </c>
      <c r="F39" s="125">
        <f t="shared" si="0"/>
        <v>8.9700000000000006</v>
      </c>
    </row>
    <row r="40" spans="2:6">
      <c r="B40" s="80"/>
      <c r="C40" s="94" t="s">
        <v>42</v>
      </c>
      <c r="D40" s="103" t="s">
        <v>188</v>
      </c>
      <c r="E40" s="124">
        <v>2E-3</v>
      </c>
      <c r="F40" s="125">
        <f t="shared" si="0"/>
        <v>2.99</v>
      </c>
    </row>
    <row r="41" spans="2:6">
      <c r="B41" s="80"/>
      <c r="C41" s="94" t="s">
        <v>44</v>
      </c>
      <c r="D41" s="103" t="s">
        <v>74</v>
      </c>
      <c r="E41" s="124">
        <v>0.08</v>
      </c>
      <c r="F41" s="125">
        <f t="shared" si="0"/>
        <v>119.62</v>
      </c>
    </row>
    <row r="42" spans="2:6">
      <c r="B42" s="80"/>
      <c r="C42" s="359" t="s">
        <v>77</v>
      </c>
      <c r="D42" s="352"/>
      <c r="E42" s="127">
        <f>SUM(E34:E41)</f>
        <v>0.36799999999999999</v>
      </c>
      <c r="F42" s="128">
        <f>TRUNC(SUM(F34:F41),2)</f>
        <v>550.23</v>
      </c>
    </row>
    <row r="43" spans="2:6" ht="11.1" customHeight="1">
      <c r="B43" s="80"/>
      <c r="C43" s="94"/>
      <c r="D43" s="103"/>
      <c r="E43" s="129"/>
      <c r="F43" s="119"/>
    </row>
    <row r="44" spans="2:6">
      <c r="B44" s="80"/>
      <c r="C44" s="120" t="s">
        <v>189</v>
      </c>
      <c r="D44" s="330" t="s">
        <v>48</v>
      </c>
      <c r="E44" s="316"/>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1">
        <v>13</v>
      </c>
      <c r="F46" s="134">
        <f>TRUNC(((E46)*21)*90%,2)</f>
        <v>245.7</v>
      </c>
    </row>
    <row r="47" spans="2:6" ht="17.25" customHeight="1">
      <c r="B47" s="80"/>
      <c r="C47" s="94" t="s">
        <v>10</v>
      </c>
      <c r="D47" s="360" t="s">
        <v>193</v>
      </c>
      <c r="E47" s="361"/>
      <c r="F47" s="135">
        <v>3.5</v>
      </c>
    </row>
    <row r="48" spans="2:6" ht="17.25" customHeight="1">
      <c r="B48" s="80"/>
      <c r="C48" s="94" t="s">
        <v>13</v>
      </c>
      <c r="D48" s="360" t="s">
        <v>194</v>
      </c>
      <c r="E48" s="361"/>
      <c r="F48" s="135">
        <v>15</v>
      </c>
    </row>
    <row r="49" spans="2:8">
      <c r="B49" s="80"/>
      <c r="C49" s="136"/>
      <c r="D49" s="351" t="s">
        <v>77</v>
      </c>
      <c r="E49" s="352"/>
      <c r="F49" s="117">
        <f>TRUNC(SUM(F45:F48),2)</f>
        <v>264.2</v>
      </c>
    </row>
    <row r="50" spans="2:8">
      <c r="B50" s="80"/>
      <c r="C50" s="348"/>
      <c r="D50" s="349"/>
      <c r="E50" s="346"/>
      <c r="F50" s="350"/>
    </row>
    <row r="51" spans="2:8" ht="32.25" customHeight="1">
      <c r="B51" s="80"/>
      <c r="C51" s="120">
        <v>2</v>
      </c>
      <c r="D51" s="137" t="s">
        <v>195</v>
      </c>
      <c r="E51" s="138" t="s">
        <v>32</v>
      </c>
      <c r="F51" s="123" t="s">
        <v>33</v>
      </c>
    </row>
    <row r="52" spans="2:8">
      <c r="B52" s="80"/>
      <c r="C52" s="94" t="s">
        <v>176</v>
      </c>
      <c r="D52" s="96" t="s">
        <v>177</v>
      </c>
      <c r="E52" s="112">
        <f>E31</f>
        <v>0.20430000000000001</v>
      </c>
      <c r="F52" s="119">
        <f>F31</f>
        <v>253.65</v>
      </c>
    </row>
    <row r="53" spans="2:8">
      <c r="B53" s="80"/>
      <c r="C53" s="94" t="s">
        <v>180</v>
      </c>
      <c r="D53" s="114" t="s">
        <v>196</v>
      </c>
      <c r="E53" s="115">
        <f>E42</f>
        <v>0.36799999999999999</v>
      </c>
      <c r="F53" s="119">
        <f>F42</f>
        <v>550.23</v>
      </c>
    </row>
    <row r="54" spans="2:8">
      <c r="B54" s="80"/>
      <c r="C54" s="94" t="s">
        <v>189</v>
      </c>
      <c r="D54" s="114" t="s">
        <v>48</v>
      </c>
      <c r="E54" s="139"/>
      <c r="F54" s="119">
        <f>F49</f>
        <v>264.2</v>
      </c>
    </row>
    <row r="55" spans="2:8">
      <c r="B55" s="80"/>
      <c r="C55" s="136"/>
      <c r="D55" s="126" t="s">
        <v>77</v>
      </c>
      <c r="E55" s="140"/>
      <c r="F55" s="117">
        <f>SUM(F52:F54)</f>
        <v>1068.08</v>
      </c>
    </row>
    <row r="56" spans="2:8">
      <c r="B56" s="80"/>
      <c r="C56" s="353"/>
      <c r="D56" s="354"/>
      <c r="E56" s="354"/>
      <c r="F56" s="355"/>
    </row>
    <row r="57" spans="2:8">
      <c r="B57" s="80"/>
      <c r="C57" s="340" t="s">
        <v>197</v>
      </c>
      <c r="D57" s="341"/>
      <c r="E57" s="341"/>
      <c r="F57" s="342"/>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7.89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49.66</v>
      </c>
      <c r="G61" s="146"/>
      <c r="H61" s="147"/>
    </row>
    <row r="62" spans="2:8" s="78" customFormat="1">
      <c r="B62" s="142"/>
      <c r="C62" s="143" t="s">
        <v>13</v>
      </c>
      <c r="D62" s="144" t="s">
        <v>202</v>
      </c>
      <c r="E62" s="145">
        <v>1.8499999999999999E-2</v>
      </c>
      <c r="F62" s="125">
        <f>TRUNC(((F26+F55)*E62),2)</f>
        <v>42.72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5" t="s">
        <v>77</v>
      </c>
      <c r="D65" s="326"/>
      <c r="E65" s="148">
        <f>SUM(E59:E64)</f>
        <v>6.2700000000000006E-2</v>
      </c>
      <c r="F65" s="128">
        <f>TRUNC(SUM(F59:F64),2)</f>
        <v>100.27</v>
      </c>
    </row>
    <row r="66" spans="2:8">
      <c r="B66" s="80"/>
      <c r="C66" s="345"/>
      <c r="D66" s="346"/>
      <c r="E66" s="346"/>
      <c r="F66" s="347"/>
    </row>
    <row r="67" spans="2:8">
      <c r="B67" s="80"/>
      <c r="C67" s="340" t="s">
        <v>205</v>
      </c>
      <c r="D67" s="341"/>
      <c r="E67" s="341"/>
      <c r="F67" s="342"/>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c r="B70" s="80"/>
      <c r="C70" s="94" t="s">
        <v>7</v>
      </c>
      <c r="D70" s="96" t="s">
        <v>206</v>
      </c>
      <c r="E70" s="145">
        <v>0</v>
      </c>
      <c r="F70" s="152">
        <f t="shared" si="1"/>
        <v>0</v>
      </c>
      <c r="H70" s="318" t="s">
        <v>208</v>
      </c>
    </row>
    <row r="71" spans="2:8">
      <c r="B71" s="80"/>
      <c r="C71" s="94" t="s">
        <v>10</v>
      </c>
      <c r="D71" s="96" t="s">
        <v>209</v>
      </c>
      <c r="E71" s="145">
        <v>0</v>
      </c>
      <c r="F71" s="152">
        <f t="shared" si="1"/>
        <v>0</v>
      </c>
      <c r="H71" s="318"/>
    </row>
    <row r="72" spans="2:8">
      <c r="B72" s="80"/>
      <c r="C72" s="94" t="s">
        <v>13</v>
      </c>
      <c r="D72" s="96" t="s">
        <v>210</v>
      </c>
      <c r="E72" s="145">
        <v>0</v>
      </c>
      <c r="F72" s="152">
        <f t="shared" si="1"/>
        <v>0</v>
      </c>
      <c r="H72" s="318"/>
    </row>
    <row r="73" spans="2:8">
      <c r="B73" s="80"/>
      <c r="C73" s="94" t="s">
        <v>38</v>
      </c>
      <c r="D73" s="96" t="s">
        <v>84</v>
      </c>
      <c r="E73" s="145">
        <v>0</v>
      </c>
      <c r="F73" s="152">
        <f t="shared" si="1"/>
        <v>0</v>
      </c>
      <c r="H73" s="318"/>
    </row>
    <row r="74" spans="2:8">
      <c r="B74" s="80"/>
      <c r="C74" s="94" t="s">
        <v>40</v>
      </c>
      <c r="D74" s="96" t="s">
        <v>55</v>
      </c>
      <c r="E74" s="145">
        <v>0</v>
      </c>
      <c r="F74" s="152">
        <f t="shared" si="1"/>
        <v>0</v>
      </c>
      <c r="H74" s="318"/>
    </row>
    <row r="75" spans="2:8" ht="16.5" customHeight="1">
      <c r="B75" s="80"/>
      <c r="C75" s="325" t="s">
        <v>77</v>
      </c>
      <c r="D75" s="331"/>
      <c r="E75" s="153">
        <f>SUM(E69:E74)</f>
        <v>0</v>
      </c>
      <c r="F75" s="128">
        <f>TRUNC(SUM(F69:F74),2)</f>
        <v>0</v>
      </c>
    </row>
    <row r="76" spans="2:8">
      <c r="B76" s="80"/>
      <c r="C76" s="348"/>
      <c r="D76" s="349"/>
      <c r="E76" s="349"/>
      <c r="F76" s="350"/>
    </row>
    <row r="77" spans="2:8">
      <c r="B77" s="80"/>
      <c r="C77" s="348"/>
      <c r="D77" s="349"/>
      <c r="E77" s="349"/>
      <c r="F77" s="350"/>
    </row>
    <row r="78" spans="2:8" ht="40.5" customHeight="1">
      <c r="B78" s="80"/>
      <c r="C78" s="120">
        <v>4</v>
      </c>
      <c r="D78" s="330" t="s">
        <v>211</v>
      </c>
      <c r="E78" s="316"/>
      <c r="F78" s="123" t="s">
        <v>33</v>
      </c>
    </row>
    <row r="79" spans="2:8">
      <c r="B79" s="80"/>
      <c r="C79" s="94" t="s">
        <v>67</v>
      </c>
      <c r="D79" s="96" t="s">
        <v>212</v>
      </c>
      <c r="E79" s="154"/>
      <c r="F79" s="119">
        <f>F75</f>
        <v>0</v>
      </c>
    </row>
    <row r="80" spans="2:8">
      <c r="B80" s="80"/>
      <c r="C80" s="155"/>
      <c r="D80" s="338" t="s">
        <v>77</v>
      </c>
      <c r="E80" s="339"/>
      <c r="F80" s="117">
        <f>TRUNC(SUM(F79:F79),2)</f>
        <v>0</v>
      </c>
    </row>
    <row r="81" spans="2:6">
      <c r="B81" s="80"/>
      <c r="C81" s="340" t="s">
        <v>213</v>
      </c>
      <c r="D81" s="341"/>
      <c r="E81" s="341"/>
      <c r="F81" s="342"/>
    </row>
    <row r="82" spans="2:6">
      <c r="B82" s="80"/>
      <c r="C82" s="99">
        <v>5</v>
      </c>
      <c r="D82" s="343" t="s">
        <v>58</v>
      </c>
      <c r="E82" s="344"/>
      <c r="F82" s="102" t="s">
        <v>33</v>
      </c>
    </row>
    <row r="83" spans="2:6">
      <c r="B83" s="80"/>
      <c r="C83" s="94" t="s">
        <v>5</v>
      </c>
      <c r="D83" s="320" t="s">
        <v>214</v>
      </c>
      <c r="E83" s="321"/>
      <c r="F83" s="156">
        <f>'Uniformes - Almoxarife'!F6</f>
        <v>29.99</v>
      </c>
    </row>
    <row r="84" spans="2:6">
      <c r="B84" s="80"/>
      <c r="C84" s="94" t="s">
        <v>7</v>
      </c>
      <c r="D84" s="320" t="s">
        <v>215</v>
      </c>
      <c r="E84" s="321"/>
      <c r="F84" s="156">
        <f>'Equipamentos - Almoxarife'!F6</f>
        <v>13.96</v>
      </c>
    </row>
    <row r="85" spans="2:6">
      <c r="B85" s="80"/>
      <c r="C85" s="94" t="s">
        <v>10</v>
      </c>
      <c r="D85" s="320"/>
      <c r="E85" s="321"/>
      <c r="F85" s="119">
        <v>0</v>
      </c>
    </row>
    <row r="86" spans="2:6" ht="16.5" customHeight="1">
      <c r="B86" s="80"/>
      <c r="C86" s="325" t="s">
        <v>77</v>
      </c>
      <c r="D86" s="331"/>
      <c r="E86" s="326"/>
      <c r="F86" s="128">
        <f>TRUNC(SUM(F83:F85),2)</f>
        <v>43.95</v>
      </c>
    </row>
    <row r="87" spans="2:6">
      <c r="B87" s="80"/>
      <c r="C87" s="332"/>
      <c r="D87" s="333"/>
      <c r="E87" s="333"/>
      <c r="F87" s="334"/>
    </row>
    <row r="88" spans="2:6">
      <c r="B88" s="80"/>
      <c r="C88" s="335" t="s">
        <v>216</v>
      </c>
      <c r="D88" s="336"/>
      <c r="E88" s="336"/>
      <c r="F88" s="337"/>
    </row>
    <row r="89" spans="2:6">
      <c r="B89" s="80"/>
      <c r="C89" s="99">
        <v>6</v>
      </c>
      <c r="D89" s="157" t="s">
        <v>115</v>
      </c>
      <c r="E89" s="101" t="s">
        <v>32</v>
      </c>
      <c r="F89" s="102" t="s">
        <v>33</v>
      </c>
    </row>
    <row r="90" spans="2:6">
      <c r="B90" s="80"/>
      <c r="C90" s="94" t="s">
        <v>5</v>
      </c>
      <c r="D90" s="103" t="s">
        <v>217</v>
      </c>
      <c r="E90" s="158">
        <v>5.0000000000000001E-3</v>
      </c>
      <c r="F90" s="159">
        <f>TRUNC((E90*F109),2)</f>
        <v>12.26</v>
      </c>
    </row>
    <row r="91" spans="2:6">
      <c r="B91" s="80"/>
      <c r="C91" s="94" t="s">
        <v>7</v>
      </c>
      <c r="D91" s="103" t="s">
        <v>126</v>
      </c>
      <c r="E91" s="158">
        <v>5.0000000000000001E-3</v>
      </c>
      <c r="F91" s="159">
        <f>TRUNC((F109*E91),2)</f>
        <v>12.26</v>
      </c>
    </row>
    <row r="92" spans="2:6">
      <c r="B92" s="80"/>
      <c r="C92" s="94" t="s">
        <v>10</v>
      </c>
      <c r="D92" s="103" t="s">
        <v>117</v>
      </c>
      <c r="E92" s="160"/>
      <c r="F92" s="159"/>
    </row>
    <row r="93" spans="2:6">
      <c r="B93" s="80"/>
      <c r="C93" s="161"/>
      <c r="D93" s="121" t="s">
        <v>218</v>
      </c>
      <c r="E93" s="160"/>
      <c r="F93" s="162"/>
    </row>
    <row r="94" spans="2:6">
      <c r="B94" s="80"/>
      <c r="C94" s="161"/>
      <c r="D94" s="103" t="s">
        <v>219</v>
      </c>
      <c r="E94" s="158">
        <v>4.0000000000000001E-3</v>
      </c>
      <c r="F94" s="159">
        <f>TRUNC(((F90+F91+F109)/E101*E94),2)</f>
        <v>10.68</v>
      </c>
    </row>
    <row r="95" spans="2:6">
      <c r="B95" s="80"/>
      <c r="C95" s="161"/>
      <c r="D95" s="103" t="s">
        <v>220</v>
      </c>
      <c r="E95" s="158">
        <v>1.8499999999999999E-2</v>
      </c>
      <c r="F95" s="159">
        <f>TRUNC(((F90+F91+F109)/E101*E95),2)</f>
        <v>49.43</v>
      </c>
    </row>
    <row r="96" spans="2:6">
      <c r="B96" s="80"/>
      <c r="C96" s="161"/>
      <c r="D96" s="121" t="s">
        <v>221</v>
      </c>
      <c r="E96" s="160"/>
      <c r="F96" s="159"/>
    </row>
    <row r="97" spans="2:6">
      <c r="B97" s="80"/>
      <c r="C97" s="161"/>
      <c r="D97" s="103" t="s">
        <v>222</v>
      </c>
      <c r="E97" s="158">
        <v>0.05</v>
      </c>
      <c r="F97" s="159">
        <f>TRUNC((F90+F91+F109)/E101*E97,2)</f>
        <v>133.6</v>
      </c>
    </row>
    <row r="98" spans="2:6">
      <c r="B98" s="80"/>
      <c r="C98" s="161"/>
      <c r="D98" s="121" t="s">
        <v>223</v>
      </c>
      <c r="E98" s="160"/>
      <c r="F98" s="162"/>
    </row>
    <row r="99" spans="2:6">
      <c r="B99" s="80"/>
      <c r="C99" s="161"/>
      <c r="D99" s="163"/>
      <c r="E99" s="158"/>
      <c r="F99" s="159">
        <f>TRUNC((F90+F91+F109)/E101*E99,2)</f>
        <v>0</v>
      </c>
    </row>
    <row r="100" spans="2:6">
      <c r="B100" s="80"/>
      <c r="C100" s="325" t="s">
        <v>77</v>
      </c>
      <c r="D100" s="326"/>
      <c r="E100" s="164">
        <f>SUM(E90:E98)</f>
        <v>8.2500000000000004E-2</v>
      </c>
      <c r="F100" s="165">
        <f>SUM(F90:F99)</f>
        <v>218.23</v>
      </c>
    </row>
    <row r="101" spans="2:6">
      <c r="B101" s="80"/>
      <c r="C101" s="166">
        <f>SUM(E94:E99)</f>
        <v>7.2499999999999995E-2</v>
      </c>
      <c r="D101" s="167" t="s">
        <v>224</v>
      </c>
      <c r="E101" s="168">
        <f>1-C101/1</f>
        <v>0.92749999999999999</v>
      </c>
      <c r="F101" s="169"/>
    </row>
    <row r="102" spans="2:6">
      <c r="B102" s="80"/>
      <c r="C102" s="327" t="s">
        <v>225</v>
      </c>
      <c r="D102" s="328"/>
      <c r="E102" s="328"/>
      <c r="F102" s="329"/>
    </row>
    <row r="103" spans="2:6" ht="30" customHeight="1">
      <c r="B103" s="80"/>
      <c r="C103" s="170"/>
      <c r="D103" s="330" t="s">
        <v>226</v>
      </c>
      <c r="E103" s="316"/>
      <c r="F103" s="123" t="s">
        <v>33</v>
      </c>
    </row>
    <row r="104" spans="2:6">
      <c r="B104" s="80"/>
      <c r="C104" s="94" t="s">
        <v>5</v>
      </c>
      <c r="D104" s="319" t="s">
        <v>227</v>
      </c>
      <c r="E104" s="319"/>
      <c r="F104" s="119">
        <f>F26</f>
        <v>1241.6300000000001</v>
      </c>
    </row>
    <row r="105" spans="2:6">
      <c r="B105" s="80"/>
      <c r="C105" s="94" t="s">
        <v>7</v>
      </c>
      <c r="D105" s="319" t="s">
        <v>228</v>
      </c>
      <c r="E105" s="319"/>
      <c r="F105" s="119">
        <f>F55</f>
        <v>1068.08</v>
      </c>
    </row>
    <row r="106" spans="2:6">
      <c r="B106" s="80"/>
      <c r="C106" s="94" t="s">
        <v>10</v>
      </c>
      <c r="D106" s="319" t="s">
        <v>229</v>
      </c>
      <c r="E106" s="319"/>
      <c r="F106" s="119">
        <f>F65</f>
        <v>100.27</v>
      </c>
    </row>
    <row r="107" spans="2:6">
      <c r="B107" s="80"/>
      <c r="C107" s="94" t="s">
        <v>13</v>
      </c>
      <c r="D107" s="320" t="s">
        <v>230</v>
      </c>
      <c r="E107" s="321"/>
      <c r="F107" s="119">
        <f>F80</f>
        <v>0</v>
      </c>
    </row>
    <row r="108" spans="2:6">
      <c r="B108" s="80"/>
      <c r="C108" s="94" t="s">
        <v>38</v>
      </c>
      <c r="D108" s="319" t="s">
        <v>231</v>
      </c>
      <c r="E108" s="319"/>
      <c r="F108" s="119">
        <f>F86</f>
        <v>43.95</v>
      </c>
    </row>
    <row r="109" spans="2:6">
      <c r="B109" s="80"/>
      <c r="C109" s="322" t="s">
        <v>232</v>
      </c>
      <c r="D109" s="323"/>
      <c r="E109" s="324"/>
      <c r="F109" s="171">
        <f>TRUNC(SUM(F104:F108),2)</f>
        <v>2453.9299999999998</v>
      </c>
    </row>
    <row r="110" spans="2:6">
      <c r="B110" s="80"/>
      <c r="C110" s="94" t="s">
        <v>40</v>
      </c>
      <c r="D110" s="320" t="s">
        <v>233</v>
      </c>
      <c r="E110" s="321"/>
      <c r="F110" s="172">
        <f>F100</f>
        <v>218.23</v>
      </c>
    </row>
    <row r="111" spans="2:6">
      <c r="B111" s="80"/>
      <c r="C111" s="314" t="s">
        <v>234</v>
      </c>
      <c r="D111" s="315"/>
      <c r="E111" s="316"/>
      <c r="F111" s="173">
        <f>SUM(F109:F110)</f>
        <v>2672.16</v>
      </c>
    </row>
    <row r="112" spans="2:6">
      <c r="B112" s="80"/>
      <c r="C112" s="174"/>
      <c r="D112" s="175"/>
      <c r="E112" s="175"/>
      <c r="F112" s="176"/>
    </row>
    <row r="113" spans="3:6">
      <c r="C113" s="317"/>
      <c r="D113" s="317"/>
      <c r="E113" s="317"/>
      <c r="F113" s="317"/>
    </row>
    <row r="128" spans="3:6">
      <c r="C128" s="79" t="s">
        <v>235</v>
      </c>
    </row>
    <row r="129" spans="3:3">
      <c r="C129" s="79" t="s">
        <v>191</v>
      </c>
    </row>
  </sheetData>
  <sheetProtection algorithmName="SHA-512" hashValue="48VirNXlT/PZT1VW42+6HP56ygShuVNufDP2hLghMkaLiuuU5PdkLqiaGyg+8+9u36I+61VmVRUVOdALX7hqnw==" saltValue="fv5Yhq81vak+obF6bUgx7g==" spinCount="100000" sheet="1" object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93" t="s">
        <v>247</v>
      </c>
      <c r="B5" s="393"/>
      <c r="C5" s="393"/>
      <c r="D5" s="393"/>
      <c r="E5" s="393"/>
      <c r="F5" s="76">
        <f>SUM(F2:F4)</f>
        <v>359.88</v>
      </c>
    </row>
    <row r="6" spans="1:6">
      <c r="A6" s="393" t="s">
        <v>248</v>
      </c>
      <c r="B6" s="393"/>
      <c r="C6" s="393"/>
      <c r="D6" s="393"/>
      <c r="E6" s="393"/>
      <c r="F6" s="76">
        <f>TRUNC(F5/12,2)</f>
        <v>29.99</v>
      </c>
    </row>
  </sheetData>
  <sheetProtection algorithmName="SHA-512" hashValue="y1OdYx/jeStSxjfLHlGMJEnkGsYeqi9G898SJEI2H4mPyvWquD3xKgmMqOg6lm0xwRFBrgjkS9hDcUikrFzUYA==" saltValue="6MSoe4VBHzu1wFrfEvpjm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93" t="s">
        <v>247</v>
      </c>
      <c r="B5" s="393"/>
      <c r="C5" s="393"/>
      <c r="D5" s="393"/>
      <c r="E5" s="393"/>
      <c r="F5" s="76">
        <f>SUM(F2:F4)</f>
        <v>167.62</v>
      </c>
    </row>
    <row r="6" spans="1:6">
      <c r="A6" s="393" t="s">
        <v>248</v>
      </c>
      <c r="B6" s="393"/>
      <c r="C6" s="393"/>
      <c r="D6" s="393"/>
      <c r="E6" s="393"/>
      <c r="F6" s="76">
        <f>TRUNC(F5/12,2)</f>
        <v>13.96</v>
      </c>
    </row>
  </sheetData>
  <sheetProtection algorithmName="SHA-512" hashValue="CPAPZqH1IM9TlEbuCVuJcJuVVqkeNCN/sA0mLbgfaAUOxpxJot78haa7aL0+TdwVfbxNOF/8YAyNlz05sO+Jew==" saltValue="WDDHgGYSue46Lif2z9brz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1" zoomScale="120" zoomScaleNormal="16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4" t="s">
        <v>156</v>
      </c>
      <c r="D8" s="385"/>
      <c r="E8" s="385"/>
      <c r="F8" s="386"/>
    </row>
    <row r="9" spans="2:8" ht="18" customHeight="1">
      <c r="B9" s="80"/>
      <c r="C9" s="87"/>
      <c r="D9" s="88"/>
      <c r="E9" s="88"/>
      <c r="F9" s="89"/>
    </row>
    <row r="10" spans="2:8" s="77" customFormat="1">
      <c r="B10" s="90"/>
      <c r="C10" s="91" t="s">
        <v>5</v>
      </c>
      <c r="D10" s="92" t="s">
        <v>157</v>
      </c>
      <c r="E10" s="387"/>
      <c r="F10" s="388"/>
      <c r="H10" s="79"/>
    </row>
    <row r="11" spans="2:8" s="77" customFormat="1" ht="37.5" customHeight="1">
      <c r="B11" s="90"/>
      <c r="C11" s="91" t="s">
        <v>7</v>
      </c>
      <c r="D11" s="92" t="s">
        <v>158</v>
      </c>
      <c r="E11" s="389" t="s">
        <v>159</v>
      </c>
      <c r="F11" s="390"/>
      <c r="H11" s="79"/>
    </row>
    <row r="12" spans="2:8" s="77" customFormat="1">
      <c r="B12" s="90"/>
      <c r="C12" s="91" t="s">
        <v>10</v>
      </c>
      <c r="D12" s="92" t="s">
        <v>160</v>
      </c>
      <c r="E12" s="391" t="s">
        <v>320</v>
      </c>
      <c r="F12" s="392"/>
      <c r="H12" s="79"/>
    </row>
    <row r="13" spans="2:8" s="77" customFormat="1">
      <c r="B13" s="90"/>
      <c r="C13" s="91" t="s">
        <v>13</v>
      </c>
      <c r="D13" s="92" t="s">
        <v>161</v>
      </c>
      <c r="E13" s="376" t="s">
        <v>162</v>
      </c>
      <c r="F13" s="377"/>
      <c r="H13" s="79"/>
    </row>
    <row r="14" spans="2:8" s="77" customFormat="1">
      <c r="B14" s="90"/>
      <c r="C14" s="373" t="s">
        <v>163</v>
      </c>
      <c r="D14" s="374"/>
      <c r="E14" s="374"/>
      <c r="F14" s="375"/>
      <c r="H14" s="79"/>
    </row>
    <row r="15" spans="2:8" s="77" customFormat="1">
      <c r="B15" s="90"/>
      <c r="C15" s="91"/>
      <c r="D15" s="92" t="s">
        <v>164</v>
      </c>
      <c r="E15" s="376" t="s">
        <v>20</v>
      </c>
      <c r="F15" s="377"/>
      <c r="H15" s="79"/>
    </row>
    <row r="16" spans="2:8" s="77" customFormat="1">
      <c r="B16" s="90"/>
      <c r="C16" s="93"/>
      <c r="D16" s="378" t="s">
        <v>165</v>
      </c>
      <c r="E16" s="379"/>
      <c r="F16" s="380"/>
      <c r="H16" s="79"/>
    </row>
    <row r="17" spans="2:8" s="77" customFormat="1">
      <c r="B17" s="90"/>
      <c r="C17" s="381" t="s">
        <v>22</v>
      </c>
      <c r="D17" s="382"/>
      <c r="E17" s="382"/>
      <c r="F17" s="383"/>
      <c r="H17" s="79"/>
    </row>
    <row r="18" spans="2:8" s="77" customFormat="1">
      <c r="B18" s="90"/>
      <c r="C18" s="94">
        <v>1</v>
      </c>
      <c r="D18" s="95" t="s">
        <v>166</v>
      </c>
      <c r="E18" s="366" t="s">
        <v>167</v>
      </c>
      <c r="F18" s="367"/>
      <c r="H18" s="79"/>
    </row>
    <row r="19" spans="2:8" s="77" customFormat="1">
      <c r="B19" s="90"/>
      <c r="C19" s="94">
        <v>2</v>
      </c>
      <c r="D19" s="96" t="s">
        <v>168</v>
      </c>
      <c r="E19" s="362" t="s">
        <v>252</v>
      </c>
      <c r="F19" s="363"/>
      <c r="H19" s="79"/>
    </row>
    <row r="20" spans="2:8" s="77" customFormat="1">
      <c r="B20" s="90"/>
      <c r="C20" s="94">
        <v>3</v>
      </c>
      <c r="D20" s="95" t="s">
        <v>170</v>
      </c>
      <c r="E20" s="364">
        <v>1100.92</v>
      </c>
      <c r="F20" s="365"/>
      <c r="H20" s="79"/>
    </row>
    <row r="21" spans="2:8" s="77" customFormat="1">
      <c r="B21" s="90"/>
      <c r="C21" s="94">
        <v>4</v>
      </c>
      <c r="D21" s="95" t="s">
        <v>171</v>
      </c>
      <c r="E21" s="366" t="s">
        <v>253</v>
      </c>
      <c r="F21" s="367"/>
      <c r="H21" s="79"/>
    </row>
    <row r="22" spans="2:8">
      <c r="B22" s="80"/>
      <c r="C22" s="97">
        <v>5</v>
      </c>
      <c r="D22" s="98" t="s">
        <v>28</v>
      </c>
      <c r="E22" s="368">
        <v>44197</v>
      </c>
      <c r="F22" s="369"/>
    </row>
    <row r="23" spans="2:8">
      <c r="B23" s="80"/>
      <c r="C23" s="370" t="s">
        <v>173</v>
      </c>
      <c r="D23" s="371"/>
      <c r="E23" s="371"/>
      <c r="F23" s="372"/>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56" t="s">
        <v>175</v>
      </c>
      <c r="D27" s="357"/>
      <c r="E27" s="357"/>
      <c r="F27" s="358"/>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59" t="s">
        <v>77</v>
      </c>
      <c r="D42" s="352"/>
      <c r="E42" s="127">
        <f>SUM(E34:E41)</f>
        <v>0.36799999999999999</v>
      </c>
      <c r="F42" s="128">
        <f>TRUNC(SUM(F34:F41),2)</f>
        <v>487.86</v>
      </c>
    </row>
    <row r="43" spans="2:6" ht="11.1" customHeight="1">
      <c r="B43" s="80"/>
      <c r="C43" s="94"/>
      <c r="D43" s="103"/>
      <c r="E43" s="129"/>
      <c r="F43" s="119"/>
    </row>
    <row r="44" spans="2:6">
      <c r="B44" s="80"/>
      <c r="C44" s="120" t="s">
        <v>189</v>
      </c>
      <c r="D44" s="330" t="s">
        <v>48</v>
      </c>
      <c r="E44" s="316"/>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1">
        <v>13</v>
      </c>
      <c r="F46" s="134">
        <f>TRUNC(((E46)*21)*90%,2)</f>
        <v>245.7</v>
      </c>
    </row>
    <row r="47" spans="2:6" ht="17.25" customHeight="1">
      <c r="B47" s="80"/>
      <c r="C47" s="94" t="s">
        <v>10</v>
      </c>
      <c r="D47" s="360" t="s">
        <v>193</v>
      </c>
      <c r="E47" s="361"/>
      <c r="F47" s="135">
        <v>3.5</v>
      </c>
    </row>
    <row r="48" spans="2:6" ht="17.25" customHeight="1">
      <c r="B48" s="80"/>
      <c r="C48" s="94" t="s">
        <v>13</v>
      </c>
      <c r="D48" s="360" t="s">
        <v>194</v>
      </c>
      <c r="E48" s="361"/>
      <c r="F48" s="135">
        <v>15</v>
      </c>
    </row>
    <row r="49" spans="2:8">
      <c r="B49" s="80"/>
      <c r="C49" s="136"/>
      <c r="D49" s="351" t="s">
        <v>77</v>
      </c>
      <c r="E49" s="352"/>
      <c r="F49" s="117">
        <f>TRUNC(SUM(F45:F48),2)</f>
        <v>264.2</v>
      </c>
    </row>
    <row r="50" spans="2:8">
      <c r="B50" s="80"/>
      <c r="C50" s="348"/>
      <c r="D50" s="349"/>
      <c r="E50" s="346"/>
      <c r="F50" s="350"/>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53"/>
      <c r="D56" s="354"/>
      <c r="E56" s="354"/>
      <c r="F56" s="355"/>
    </row>
    <row r="57" spans="2:8">
      <c r="B57" s="80"/>
      <c r="C57" s="340" t="s">
        <v>197</v>
      </c>
      <c r="D57" s="341"/>
      <c r="E57" s="341"/>
      <c r="F57" s="342"/>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5" t="s">
        <v>77</v>
      </c>
      <c r="D65" s="326"/>
      <c r="E65" s="148">
        <f>SUM(E59:E64)</f>
        <v>6.2700000000000006E-2</v>
      </c>
      <c r="F65" s="128">
        <f>TRUNC(SUM(F59:F64),2)</f>
        <v>89.59</v>
      </c>
    </row>
    <row r="66" spans="2:8">
      <c r="B66" s="80"/>
      <c r="C66" s="345"/>
      <c r="D66" s="346"/>
      <c r="E66" s="346"/>
      <c r="F66" s="347"/>
    </row>
    <row r="67" spans="2:8">
      <c r="B67" s="80"/>
      <c r="C67" s="340" t="s">
        <v>205</v>
      </c>
      <c r="D67" s="341"/>
      <c r="E67" s="341"/>
      <c r="F67" s="342"/>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8" t="s">
        <v>208</v>
      </c>
    </row>
    <row r="71" spans="2:8">
      <c r="B71" s="80"/>
      <c r="C71" s="94" t="s">
        <v>10</v>
      </c>
      <c r="D71" s="96" t="s">
        <v>209</v>
      </c>
      <c r="E71" s="145">
        <v>0</v>
      </c>
      <c r="F71" s="152">
        <f t="shared" si="1"/>
        <v>0</v>
      </c>
      <c r="H71" s="318"/>
    </row>
    <row r="72" spans="2:8">
      <c r="B72" s="80"/>
      <c r="C72" s="94" t="s">
        <v>13</v>
      </c>
      <c r="D72" s="96" t="s">
        <v>210</v>
      </c>
      <c r="E72" s="145">
        <v>0</v>
      </c>
      <c r="F72" s="152">
        <f t="shared" si="1"/>
        <v>0</v>
      </c>
      <c r="H72" s="318"/>
    </row>
    <row r="73" spans="2:8">
      <c r="B73" s="80"/>
      <c r="C73" s="94" t="s">
        <v>38</v>
      </c>
      <c r="D73" s="96" t="s">
        <v>84</v>
      </c>
      <c r="E73" s="145">
        <v>0</v>
      </c>
      <c r="F73" s="152">
        <f t="shared" si="1"/>
        <v>0</v>
      </c>
      <c r="H73" s="318"/>
    </row>
    <row r="74" spans="2:8">
      <c r="B74" s="80"/>
      <c r="C74" s="94" t="s">
        <v>40</v>
      </c>
      <c r="D74" s="96" t="s">
        <v>55</v>
      </c>
      <c r="E74" s="145">
        <v>0</v>
      </c>
      <c r="F74" s="152">
        <f t="shared" si="1"/>
        <v>0</v>
      </c>
      <c r="H74" s="318"/>
    </row>
    <row r="75" spans="2:8" ht="16.5" customHeight="1">
      <c r="B75" s="80"/>
      <c r="C75" s="325" t="s">
        <v>77</v>
      </c>
      <c r="D75" s="331"/>
      <c r="E75" s="153">
        <f>SUM(E69:E74)</f>
        <v>0</v>
      </c>
      <c r="F75" s="128">
        <f>TRUNC(SUM(F69:F74),2)</f>
        <v>0</v>
      </c>
    </row>
    <row r="76" spans="2:8">
      <c r="B76" s="80"/>
      <c r="C76" s="348"/>
      <c r="D76" s="349"/>
      <c r="E76" s="349"/>
      <c r="F76" s="350"/>
    </row>
    <row r="77" spans="2:8">
      <c r="B77" s="80"/>
      <c r="C77" s="348"/>
      <c r="D77" s="349"/>
      <c r="E77" s="349"/>
      <c r="F77" s="350"/>
    </row>
    <row r="78" spans="2:8" ht="40.5" customHeight="1">
      <c r="B78" s="80"/>
      <c r="C78" s="120">
        <v>4</v>
      </c>
      <c r="D78" s="330" t="s">
        <v>211</v>
      </c>
      <c r="E78" s="316"/>
      <c r="F78" s="123" t="s">
        <v>33</v>
      </c>
    </row>
    <row r="79" spans="2:8">
      <c r="B79" s="80"/>
      <c r="C79" s="94" t="s">
        <v>67</v>
      </c>
      <c r="D79" s="96" t="s">
        <v>212</v>
      </c>
      <c r="E79" s="154"/>
      <c r="F79" s="119">
        <f>F75</f>
        <v>0</v>
      </c>
    </row>
    <row r="80" spans="2:8">
      <c r="B80" s="80"/>
      <c r="C80" s="155"/>
      <c r="D80" s="338" t="s">
        <v>77</v>
      </c>
      <c r="E80" s="339"/>
      <c r="F80" s="117">
        <f>TRUNC(SUM(F79:F79),2)</f>
        <v>0</v>
      </c>
    </row>
    <row r="81" spans="2:6">
      <c r="B81" s="80"/>
      <c r="C81" s="340" t="s">
        <v>213</v>
      </c>
      <c r="D81" s="341"/>
      <c r="E81" s="341"/>
      <c r="F81" s="342"/>
    </row>
    <row r="82" spans="2:6">
      <c r="B82" s="80"/>
      <c r="C82" s="99">
        <v>5</v>
      </c>
      <c r="D82" s="343" t="s">
        <v>58</v>
      </c>
      <c r="E82" s="344"/>
      <c r="F82" s="102" t="s">
        <v>33</v>
      </c>
    </row>
    <row r="83" spans="2:6">
      <c r="B83" s="80"/>
      <c r="C83" s="94" t="s">
        <v>5</v>
      </c>
      <c r="D83" s="320" t="s">
        <v>214</v>
      </c>
      <c r="E83" s="321"/>
      <c r="F83" s="156">
        <f>'Uniformes - Trab. Agropecuário'!F6</f>
        <v>28.53</v>
      </c>
    </row>
    <row r="84" spans="2:6">
      <c r="B84" s="80"/>
      <c r="C84" s="94" t="s">
        <v>7</v>
      </c>
      <c r="D84" s="320" t="s">
        <v>215</v>
      </c>
      <c r="E84" s="321"/>
      <c r="F84" s="156">
        <f>'Equipamentos - Trab. Agropec.'!F12</f>
        <v>25.71</v>
      </c>
    </row>
    <row r="85" spans="2:6">
      <c r="B85" s="80"/>
      <c r="C85" s="94" t="s">
        <v>10</v>
      </c>
      <c r="D85" s="320"/>
      <c r="E85" s="321"/>
      <c r="F85" s="119">
        <v>0</v>
      </c>
    </row>
    <row r="86" spans="2:6" ht="16.5" customHeight="1">
      <c r="B86" s="80"/>
      <c r="C86" s="325" t="s">
        <v>77</v>
      </c>
      <c r="D86" s="331"/>
      <c r="E86" s="326"/>
      <c r="F86" s="128">
        <f>TRUNC(SUM(F83:F85),2)</f>
        <v>54.24</v>
      </c>
    </row>
    <row r="87" spans="2:6">
      <c r="B87" s="80"/>
      <c r="C87" s="332"/>
      <c r="D87" s="333"/>
      <c r="E87" s="333"/>
      <c r="F87" s="334"/>
    </row>
    <row r="88" spans="2:6">
      <c r="B88" s="80"/>
      <c r="C88" s="335" t="s">
        <v>216</v>
      </c>
      <c r="D88" s="336"/>
      <c r="E88" s="336"/>
      <c r="F88" s="337"/>
    </row>
    <row r="89" spans="2:6">
      <c r="B89" s="80"/>
      <c r="C89" s="99">
        <v>6</v>
      </c>
      <c r="D89" s="157" t="s">
        <v>115</v>
      </c>
      <c r="E89" s="101" t="s">
        <v>32</v>
      </c>
      <c r="F89" s="102" t="s">
        <v>33</v>
      </c>
    </row>
    <row r="90" spans="2:6">
      <c r="B90" s="80"/>
      <c r="C90" s="94" t="s">
        <v>5</v>
      </c>
      <c r="D90" s="103" t="s">
        <v>217</v>
      </c>
      <c r="E90" s="158">
        <f>'Planilha Almoxarife'!E90</f>
        <v>5.0000000000000001E-3</v>
      </c>
      <c r="F90" s="159">
        <f>TRUNC((E90*F109),2)</f>
        <v>11.1</v>
      </c>
    </row>
    <row r="91" spans="2:6">
      <c r="B91" s="80"/>
      <c r="C91" s="94" t="s">
        <v>7</v>
      </c>
      <c r="D91" s="103" t="s">
        <v>126</v>
      </c>
      <c r="E91" s="158">
        <f>'Planilha Almoxarife'!E91</f>
        <v>5.0000000000000001E-3</v>
      </c>
      <c r="F91" s="159">
        <f>TRUNC((F109*E91),2)</f>
        <v>11.1</v>
      </c>
    </row>
    <row r="92" spans="2:6">
      <c r="B92" s="80"/>
      <c r="C92" s="94" t="s">
        <v>10</v>
      </c>
      <c r="D92" s="103" t="s">
        <v>117</v>
      </c>
      <c r="E92" s="160"/>
      <c r="F92" s="159"/>
    </row>
    <row r="93" spans="2:6">
      <c r="B93" s="80"/>
      <c r="C93" s="161"/>
      <c r="D93" s="121" t="s">
        <v>218</v>
      </c>
      <c r="E93" s="160"/>
      <c r="F93" s="162"/>
    </row>
    <row r="94" spans="2:6">
      <c r="B94" s="80"/>
      <c r="C94" s="161"/>
      <c r="D94" s="103" t="s">
        <v>219</v>
      </c>
      <c r="E94" s="158">
        <f>'Planilha Almoxarife'!E94</f>
        <v>4.0000000000000001E-3</v>
      </c>
      <c r="F94" s="159">
        <f>TRUNC(((F90+F91+F109)/E101*E94),2)</f>
        <v>9.67</v>
      </c>
    </row>
    <row r="95" spans="2:6">
      <c r="B95" s="80"/>
      <c r="C95" s="161"/>
      <c r="D95" s="103" t="s">
        <v>220</v>
      </c>
      <c r="E95" s="158">
        <f>'Planilha Almoxarife'!E95</f>
        <v>1.8499999999999999E-2</v>
      </c>
      <c r="F95" s="159">
        <f>TRUNC(((F90+F91+F109)/E101*E95),2)</f>
        <v>44.75</v>
      </c>
    </row>
    <row r="96" spans="2:6">
      <c r="B96" s="80"/>
      <c r="C96" s="161"/>
      <c r="D96" s="121" t="s">
        <v>221</v>
      </c>
      <c r="E96" s="160"/>
      <c r="F96" s="159"/>
    </row>
    <row r="97" spans="2:6">
      <c r="B97" s="80"/>
      <c r="C97" s="161"/>
      <c r="D97" s="103" t="s">
        <v>222</v>
      </c>
      <c r="E97" s="158">
        <v>0.05</v>
      </c>
      <c r="F97" s="159">
        <f>TRUNC((F90+F91+F109)/E101*E97,2)</f>
        <v>120.96</v>
      </c>
    </row>
    <row r="98" spans="2:6">
      <c r="B98" s="80"/>
      <c r="C98" s="161"/>
      <c r="D98" s="121" t="s">
        <v>223</v>
      </c>
      <c r="E98" s="160"/>
      <c r="F98" s="162"/>
    </row>
    <row r="99" spans="2:6">
      <c r="B99" s="80"/>
      <c r="C99" s="161"/>
      <c r="D99" s="163"/>
      <c r="E99" s="158"/>
      <c r="F99" s="159">
        <f>TRUNC((F90+F91+F109)/E101*E99,2)</f>
        <v>0</v>
      </c>
    </row>
    <row r="100" spans="2:6">
      <c r="B100" s="80"/>
      <c r="C100" s="325" t="s">
        <v>77</v>
      </c>
      <c r="D100" s="326"/>
      <c r="E100" s="164">
        <f>SUM(E90:E98)</f>
        <v>8.2500000000000004E-2</v>
      </c>
      <c r="F100" s="165">
        <f>SUM(F90:F99)</f>
        <v>197.58</v>
      </c>
    </row>
    <row r="101" spans="2:6">
      <c r="B101" s="80"/>
      <c r="C101" s="166">
        <f>SUM(E94:E99)</f>
        <v>7.2499999999999995E-2</v>
      </c>
      <c r="D101" s="167" t="s">
        <v>224</v>
      </c>
      <c r="E101" s="168">
        <f>1-C101/1</f>
        <v>0.92749999999999999</v>
      </c>
      <c r="F101" s="169"/>
    </row>
    <row r="102" spans="2:6">
      <c r="B102" s="80"/>
      <c r="C102" s="327" t="s">
        <v>225</v>
      </c>
      <c r="D102" s="328"/>
      <c r="E102" s="328"/>
      <c r="F102" s="329"/>
    </row>
    <row r="103" spans="2:6" ht="30" customHeight="1">
      <c r="B103" s="80"/>
      <c r="C103" s="170"/>
      <c r="D103" s="330" t="s">
        <v>226</v>
      </c>
      <c r="E103" s="316"/>
      <c r="F103" s="123" t="s">
        <v>33</v>
      </c>
    </row>
    <row r="104" spans="2:6">
      <c r="B104" s="80"/>
      <c r="C104" s="94" t="s">
        <v>5</v>
      </c>
      <c r="D104" s="319" t="s">
        <v>227</v>
      </c>
      <c r="E104" s="319"/>
      <c r="F104" s="119">
        <f>F26</f>
        <v>1100.92</v>
      </c>
    </row>
    <row r="105" spans="2:6">
      <c r="B105" s="80"/>
      <c r="C105" s="94" t="s">
        <v>7</v>
      </c>
      <c r="D105" s="319" t="s">
        <v>228</v>
      </c>
      <c r="E105" s="319"/>
      <c r="F105" s="119">
        <f>F55</f>
        <v>976.97</v>
      </c>
    </row>
    <row r="106" spans="2:6">
      <c r="B106" s="80"/>
      <c r="C106" s="94" t="s">
        <v>10</v>
      </c>
      <c r="D106" s="319" t="s">
        <v>229</v>
      </c>
      <c r="E106" s="319"/>
      <c r="F106" s="119">
        <f>F65</f>
        <v>89.59</v>
      </c>
    </row>
    <row r="107" spans="2:6">
      <c r="B107" s="80"/>
      <c r="C107" s="94" t="s">
        <v>13</v>
      </c>
      <c r="D107" s="320" t="s">
        <v>230</v>
      </c>
      <c r="E107" s="321"/>
      <c r="F107" s="119">
        <f>F80</f>
        <v>0</v>
      </c>
    </row>
    <row r="108" spans="2:6">
      <c r="B108" s="80"/>
      <c r="C108" s="94" t="s">
        <v>38</v>
      </c>
      <c r="D108" s="319" t="s">
        <v>231</v>
      </c>
      <c r="E108" s="319"/>
      <c r="F108" s="119">
        <f>F86</f>
        <v>54.24</v>
      </c>
    </row>
    <row r="109" spans="2:6">
      <c r="B109" s="80"/>
      <c r="C109" s="322" t="s">
        <v>232</v>
      </c>
      <c r="D109" s="323"/>
      <c r="E109" s="324"/>
      <c r="F109" s="171">
        <f>TRUNC(SUM(F104:F108),2)</f>
        <v>2221.7199999999998</v>
      </c>
    </row>
    <row r="110" spans="2:6">
      <c r="B110" s="80"/>
      <c r="C110" s="94" t="s">
        <v>40</v>
      </c>
      <c r="D110" s="320" t="s">
        <v>233</v>
      </c>
      <c r="E110" s="321"/>
      <c r="F110" s="172">
        <f>F100</f>
        <v>197.58</v>
      </c>
    </row>
    <row r="111" spans="2:6">
      <c r="B111" s="80"/>
      <c r="C111" s="314" t="s">
        <v>234</v>
      </c>
      <c r="D111" s="315"/>
      <c r="E111" s="316"/>
      <c r="F111" s="173">
        <f>SUM(F109:F110)</f>
        <v>2419.3000000000002</v>
      </c>
    </row>
    <row r="112" spans="2:6">
      <c r="B112" s="80"/>
      <c r="C112" s="174"/>
      <c r="D112" s="175"/>
      <c r="E112" s="175"/>
      <c r="F112" s="176"/>
    </row>
    <row r="113" spans="3:6">
      <c r="C113" s="317"/>
      <c r="D113" s="317"/>
      <c r="E113" s="317"/>
      <c r="F113" s="317"/>
    </row>
    <row r="128" spans="3:6">
      <c r="C128" s="79" t="s">
        <v>235</v>
      </c>
    </row>
    <row r="129" spans="3:3">
      <c r="C129" s="79" t="s">
        <v>191</v>
      </c>
    </row>
  </sheetData>
  <sheetProtection algorithmName="SHA-512" hashValue="S3b/nLINerMHSF9uJgn2oaLr2NXKs9urtTt0igjg+c8tvrjRb9F0k10jigPIWEh+fUJUArT9dXPfmqBbRB9T2g==" saltValue="HSfC3A8H2tjqBfSkHhL+Ng=="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254</v>
      </c>
      <c r="C2" s="74">
        <v>4</v>
      </c>
      <c r="D2" s="74" t="s">
        <v>243</v>
      </c>
      <c r="E2" s="75">
        <v>33.33</v>
      </c>
      <c r="F2" s="76">
        <f>E2*C2</f>
        <v>133.32</v>
      </c>
    </row>
    <row r="3" spans="1:6" ht="75">
      <c r="A3" s="72">
        <v>2</v>
      </c>
      <c r="B3" s="73" t="s">
        <v>255</v>
      </c>
      <c r="C3" s="74">
        <v>4</v>
      </c>
      <c r="D3" s="74" t="s">
        <v>243</v>
      </c>
      <c r="E3" s="75">
        <v>31.85</v>
      </c>
      <c r="F3" s="76">
        <f>E3*C3</f>
        <v>127.4</v>
      </c>
    </row>
    <row r="4" spans="1:6">
      <c r="A4" s="72">
        <v>3</v>
      </c>
      <c r="B4" s="73" t="s">
        <v>256</v>
      </c>
      <c r="C4" s="74">
        <v>2</v>
      </c>
      <c r="D4" s="74" t="s">
        <v>246</v>
      </c>
      <c r="E4" s="75">
        <v>40.840000000000003</v>
      </c>
      <c r="F4" s="76">
        <f>E4*C4</f>
        <v>81.680000000000007</v>
      </c>
    </row>
    <row r="5" spans="1:6">
      <c r="A5" s="393" t="s">
        <v>247</v>
      </c>
      <c r="B5" s="393"/>
      <c r="C5" s="393"/>
      <c r="D5" s="393"/>
      <c r="E5" s="393"/>
      <c r="F5" s="76">
        <f>SUM(F2:F4)</f>
        <v>342.4</v>
      </c>
    </row>
    <row r="6" spans="1:6">
      <c r="A6" s="393" t="s">
        <v>248</v>
      </c>
      <c r="B6" s="393"/>
      <c r="C6" s="393"/>
      <c r="D6" s="393"/>
      <c r="E6" s="393"/>
      <c r="F6" s="76">
        <f>TRUNC(F5/12,2)</f>
        <v>28.53</v>
      </c>
    </row>
  </sheetData>
  <sheetProtection algorithmName="SHA-512" hashValue="CaJP/MyYGIPl4QDR4wZyowLQ+e2do2bFn6SjVWc+clBgVhh1FsulVmPcGswqqymnqnukVq5ZOmzoiAX04WPbZg==" saltValue="VvTE5riY4rYz+0RvJTJ/0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K20" sqref="K20"/>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257</v>
      </c>
      <c r="C2" s="74">
        <v>2</v>
      </c>
      <c r="D2" s="74" t="s">
        <v>243</v>
      </c>
      <c r="E2" s="75">
        <v>20.05</v>
      </c>
      <c r="F2" s="76">
        <f>E2*C2</f>
        <v>40.1</v>
      </c>
    </row>
    <row r="3" spans="1:6" ht="45">
      <c r="A3" s="72">
        <v>2</v>
      </c>
      <c r="B3" s="73" t="s">
        <v>250</v>
      </c>
      <c r="C3" s="74">
        <v>40</v>
      </c>
      <c r="D3" s="74" t="s">
        <v>243</v>
      </c>
      <c r="E3" s="75">
        <v>2.94</v>
      </c>
      <c r="F3" s="76">
        <f t="shared" ref="F3:F10" si="0">E3*C3</f>
        <v>117.6</v>
      </c>
    </row>
    <row r="4" spans="1:6" ht="30">
      <c r="A4" s="72">
        <v>3</v>
      </c>
      <c r="B4" s="73" t="s">
        <v>258</v>
      </c>
      <c r="C4" s="74">
        <v>1</v>
      </c>
      <c r="D4" s="74" t="s">
        <v>243</v>
      </c>
      <c r="E4" s="75">
        <v>45.02</v>
      </c>
      <c r="F4" s="76">
        <f t="shared" si="0"/>
        <v>45.02</v>
      </c>
    </row>
    <row r="5" spans="1:6" ht="45">
      <c r="A5" s="72">
        <v>4</v>
      </c>
      <c r="B5" s="73" t="s">
        <v>259</v>
      </c>
      <c r="C5" s="74">
        <v>2</v>
      </c>
      <c r="D5" s="74" t="s">
        <v>243</v>
      </c>
      <c r="E5" s="75">
        <v>4.18</v>
      </c>
      <c r="F5" s="76">
        <f t="shared" si="0"/>
        <v>8.36</v>
      </c>
    </row>
    <row r="6" spans="1:6">
      <c r="A6" s="72">
        <v>5</v>
      </c>
      <c r="B6" s="73" t="s">
        <v>260</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261</v>
      </c>
      <c r="C8" s="74">
        <v>4</v>
      </c>
      <c r="D8" s="74" t="s">
        <v>246</v>
      </c>
      <c r="E8" s="75">
        <v>4.88</v>
      </c>
      <c r="F8" s="76">
        <f t="shared" si="0"/>
        <v>19.52</v>
      </c>
    </row>
    <row r="9" spans="1:6">
      <c r="A9" s="72">
        <v>8</v>
      </c>
      <c r="B9" s="73" t="s">
        <v>262</v>
      </c>
      <c r="C9" s="74">
        <v>2</v>
      </c>
      <c r="D9" s="74" t="s">
        <v>246</v>
      </c>
      <c r="E9" s="75">
        <v>19.47</v>
      </c>
      <c r="F9" s="76">
        <f t="shared" si="0"/>
        <v>38.94</v>
      </c>
    </row>
    <row r="10" spans="1:6" ht="30">
      <c r="A10" s="72">
        <v>9</v>
      </c>
      <c r="B10" s="73" t="s">
        <v>263</v>
      </c>
      <c r="C10" s="74">
        <v>2</v>
      </c>
      <c r="D10" s="74" t="s">
        <v>243</v>
      </c>
      <c r="E10" s="75">
        <v>8.6999999999999993</v>
      </c>
      <c r="F10" s="76">
        <f t="shared" si="0"/>
        <v>17.399999999999999</v>
      </c>
    </row>
    <row r="11" spans="1:6">
      <c r="A11" s="393" t="s">
        <v>247</v>
      </c>
      <c r="B11" s="393"/>
      <c r="C11" s="393"/>
      <c r="D11" s="393"/>
      <c r="E11" s="393"/>
      <c r="F11" s="76">
        <f>SUM(F2:F10)</f>
        <v>308.54000000000002</v>
      </c>
    </row>
    <row r="12" spans="1:6">
      <c r="A12" s="393" t="s">
        <v>248</v>
      </c>
      <c r="B12" s="393"/>
      <c r="C12" s="393"/>
      <c r="D12" s="393"/>
      <c r="E12" s="393"/>
      <c r="F12" s="76">
        <f>TRUNC(F11/12,2)</f>
        <v>25.71</v>
      </c>
    </row>
  </sheetData>
  <sheetProtection algorithmName="SHA-512" hashValue="rTX360qAWyr9P0Zw5INVVgwh1QcygXzZsMreadUzkGoyLlEvB8DYU9x0w7inJEg1+wk3r35UUhVNSojHj/Zxjw==" saltValue="y23WxdCHbU5jORhLmD+a0Q=="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9"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84" t="s">
        <v>156</v>
      </c>
      <c r="D8" s="385"/>
      <c r="E8" s="385"/>
      <c r="F8" s="386"/>
    </row>
    <row r="9" spans="2:8" ht="18" customHeight="1">
      <c r="B9" s="80"/>
      <c r="C9" s="87"/>
      <c r="D9" s="88"/>
      <c r="E9" s="88"/>
      <c r="F9" s="89"/>
    </row>
    <row r="10" spans="2:8" s="77" customFormat="1">
      <c r="B10" s="90"/>
      <c r="C10" s="91" t="s">
        <v>5</v>
      </c>
      <c r="D10" s="92" t="s">
        <v>157</v>
      </c>
      <c r="E10" s="387"/>
      <c r="F10" s="388"/>
      <c r="H10" s="79"/>
    </row>
    <row r="11" spans="2:8" s="77" customFormat="1" ht="37.5" customHeight="1">
      <c r="B11" s="90"/>
      <c r="C11" s="91" t="s">
        <v>7</v>
      </c>
      <c r="D11" s="92" t="s">
        <v>158</v>
      </c>
      <c r="E11" s="389" t="s">
        <v>159</v>
      </c>
      <c r="F11" s="390"/>
      <c r="H11" s="79"/>
    </row>
    <row r="12" spans="2:8" s="77" customFormat="1">
      <c r="B12" s="90"/>
      <c r="C12" s="91" t="s">
        <v>10</v>
      </c>
      <c r="D12" s="92" t="s">
        <v>160</v>
      </c>
      <c r="E12" s="391" t="s">
        <v>320</v>
      </c>
      <c r="F12" s="392"/>
      <c r="H12" s="79"/>
    </row>
    <row r="13" spans="2:8" s="77" customFormat="1">
      <c r="B13" s="90"/>
      <c r="C13" s="91" t="s">
        <v>13</v>
      </c>
      <c r="D13" s="92" t="s">
        <v>161</v>
      </c>
      <c r="E13" s="376" t="s">
        <v>162</v>
      </c>
      <c r="F13" s="377"/>
      <c r="H13" s="79"/>
    </row>
    <row r="14" spans="2:8" s="77" customFormat="1">
      <c r="B14" s="90"/>
      <c r="C14" s="373" t="s">
        <v>163</v>
      </c>
      <c r="D14" s="374"/>
      <c r="E14" s="374"/>
      <c r="F14" s="375"/>
      <c r="H14" s="79"/>
    </row>
    <row r="15" spans="2:8" s="77" customFormat="1">
      <c r="B15" s="90"/>
      <c r="C15" s="91"/>
      <c r="D15" s="92" t="s">
        <v>164</v>
      </c>
      <c r="E15" s="376" t="s">
        <v>20</v>
      </c>
      <c r="F15" s="377"/>
      <c r="H15" s="79"/>
    </row>
    <row r="16" spans="2:8" s="77" customFormat="1">
      <c r="B16" s="90"/>
      <c r="C16" s="93"/>
      <c r="D16" s="378" t="s">
        <v>165</v>
      </c>
      <c r="E16" s="379"/>
      <c r="F16" s="380"/>
      <c r="H16" s="79"/>
    </row>
    <row r="17" spans="2:8" s="77" customFormat="1">
      <c r="B17" s="90"/>
      <c r="C17" s="381" t="s">
        <v>22</v>
      </c>
      <c r="D17" s="382"/>
      <c r="E17" s="382"/>
      <c r="F17" s="383"/>
      <c r="H17" s="79"/>
    </row>
    <row r="18" spans="2:8" s="77" customFormat="1">
      <c r="B18" s="90"/>
      <c r="C18" s="94">
        <v>1</v>
      </c>
      <c r="D18" s="95" t="s">
        <v>166</v>
      </c>
      <c r="E18" s="366" t="s">
        <v>167</v>
      </c>
      <c r="F18" s="367"/>
      <c r="H18" s="79"/>
    </row>
    <row r="19" spans="2:8" s="77" customFormat="1">
      <c r="B19" s="90"/>
      <c r="C19" s="94">
        <v>2</v>
      </c>
      <c r="D19" s="96" t="s">
        <v>168</v>
      </c>
      <c r="E19" s="362" t="s">
        <v>264</v>
      </c>
      <c r="F19" s="363"/>
      <c r="H19" s="79"/>
    </row>
    <row r="20" spans="2:8" s="77" customFormat="1">
      <c r="B20" s="90"/>
      <c r="C20" s="94">
        <v>3</v>
      </c>
      <c r="D20" s="95" t="s">
        <v>170</v>
      </c>
      <c r="E20" s="394">
        <v>1100.92</v>
      </c>
      <c r="F20" s="365"/>
      <c r="H20" s="79"/>
    </row>
    <row r="21" spans="2:8" s="77" customFormat="1">
      <c r="B21" s="90"/>
      <c r="C21" s="94">
        <v>4</v>
      </c>
      <c r="D21" s="95" t="s">
        <v>171</v>
      </c>
      <c r="E21" s="366" t="s">
        <v>265</v>
      </c>
      <c r="F21" s="367"/>
      <c r="H21" s="79"/>
    </row>
    <row r="22" spans="2:8">
      <c r="B22" s="80"/>
      <c r="C22" s="97">
        <v>5</v>
      </c>
      <c r="D22" s="98" t="s">
        <v>28</v>
      </c>
      <c r="E22" s="368">
        <v>44197</v>
      </c>
      <c r="F22" s="369"/>
    </row>
    <row r="23" spans="2:8">
      <c r="B23" s="80"/>
      <c r="C23" s="370" t="s">
        <v>173</v>
      </c>
      <c r="D23" s="371"/>
      <c r="E23" s="371"/>
      <c r="F23" s="372"/>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56" t="s">
        <v>175</v>
      </c>
      <c r="D27" s="357"/>
      <c r="E27" s="357"/>
      <c r="F27" s="358"/>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59" t="s">
        <v>77</v>
      </c>
      <c r="D42" s="352"/>
      <c r="E42" s="127">
        <f>SUM(E34:E41)</f>
        <v>0.36799999999999999</v>
      </c>
      <c r="F42" s="128">
        <f>TRUNC(SUM(F34:F41),2)</f>
        <v>487.86</v>
      </c>
    </row>
    <row r="43" spans="2:6" ht="11.1" customHeight="1">
      <c r="B43" s="80"/>
      <c r="C43" s="94"/>
      <c r="D43" s="103"/>
      <c r="E43" s="129"/>
      <c r="F43" s="119"/>
    </row>
    <row r="44" spans="2:6">
      <c r="B44" s="80"/>
      <c r="C44" s="120" t="s">
        <v>189</v>
      </c>
      <c r="D44" s="330" t="s">
        <v>48</v>
      </c>
      <c r="E44" s="316"/>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91">
        <v>13</v>
      </c>
      <c r="F46" s="134">
        <f>TRUNC(((E46)*21)*90%,2)</f>
        <v>245.7</v>
      </c>
    </row>
    <row r="47" spans="2:6" ht="17.25" customHeight="1">
      <c r="B47" s="80"/>
      <c r="C47" s="94" t="s">
        <v>10</v>
      </c>
      <c r="D47" s="360" t="s">
        <v>193</v>
      </c>
      <c r="E47" s="361"/>
      <c r="F47" s="135">
        <v>3.5</v>
      </c>
    </row>
    <row r="48" spans="2:6" ht="17.25" customHeight="1">
      <c r="B48" s="80"/>
      <c r="C48" s="94" t="s">
        <v>13</v>
      </c>
      <c r="D48" s="360" t="s">
        <v>194</v>
      </c>
      <c r="E48" s="361"/>
      <c r="F48" s="135">
        <v>15</v>
      </c>
    </row>
    <row r="49" spans="2:8">
      <c r="B49" s="80"/>
      <c r="C49" s="136"/>
      <c r="D49" s="351" t="s">
        <v>77</v>
      </c>
      <c r="E49" s="352"/>
      <c r="F49" s="117">
        <f>TRUNC(SUM(F45:F48),2)</f>
        <v>264.2</v>
      </c>
    </row>
    <row r="50" spans="2:8">
      <c r="B50" s="80"/>
      <c r="C50" s="348"/>
      <c r="D50" s="349"/>
      <c r="E50" s="346"/>
      <c r="F50" s="350"/>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53"/>
      <c r="D56" s="354"/>
      <c r="E56" s="354"/>
      <c r="F56" s="355"/>
    </row>
    <row r="57" spans="2:8">
      <c r="B57" s="80"/>
      <c r="C57" s="340" t="s">
        <v>197</v>
      </c>
      <c r="D57" s="341"/>
      <c r="E57" s="341"/>
      <c r="F57" s="342"/>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25" t="s">
        <v>77</v>
      </c>
      <c r="D65" s="326"/>
      <c r="E65" s="148">
        <f>SUM(E59:E64)</f>
        <v>6.2700000000000006E-2</v>
      </c>
      <c r="F65" s="128">
        <f>TRUNC(SUM(F59:F64),2)</f>
        <v>89.59</v>
      </c>
    </row>
    <row r="66" spans="2:8">
      <c r="B66" s="80"/>
      <c r="C66" s="345"/>
      <c r="D66" s="346"/>
      <c r="E66" s="346"/>
      <c r="F66" s="347"/>
    </row>
    <row r="67" spans="2:8">
      <c r="B67" s="80"/>
      <c r="C67" s="340" t="s">
        <v>205</v>
      </c>
      <c r="D67" s="341"/>
      <c r="E67" s="341"/>
      <c r="F67" s="342"/>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18" t="s">
        <v>208</v>
      </c>
    </row>
    <row r="71" spans="2:8">
      <c r="B71" s="80"/>
      <c r="C71" s="94" t="s">
        <v>10</v>
      </c>
      <c r="D71" s="96" t="s">
        <v>209</v>
      </c>
      <c r="E71" s="145">
        <v>0</v>
      </c>
      <c r="F71" s="152">
        <f t="shared" si="1"/>
        <v>0</v>
      </c>
      <c r="H71" s="318"/>
    </row>
    <row r="72" spans="2:8">
      <c r="B72" s="80"/>
      <c r="C72" s="94" t="s">
        <v>13</v>
      </c>
      <c r="D72" s="96" t="s">
        <v>210</v>
      </c>
      <c r="E72" s="145">
        <v>0</v>
      </c>
      <c r="F72" s="152">
        <f t="shared" si="1"/>
        <v>0</v>
      </c>
      <c r="H72" s="318"/>
    </row>
    <row r="73" spans="2:8">
      <c r="B73" s="80"/>
      <c r="C73" s="94" t="s">
        <v>38</v>
      </c>
      <c r="D73" s="96" t="s">
        <v>84</v>
      </c>
      <c r="E73" s="145">
        <v>0</v>
      </c>
      <c r="F73" s="152">
        <f t="shared" si="1"/>
        <v>0</v>
      </c>
      <c r="H73" s="318"/>
    </row>
    <row r="74" spans="2:8">
      <c r="B74" s="80"/>
      <c r="C74" s="94" t="s">
        <v>40</v>
      </c>
      <c r="D74" s="96" t="s">
        <v>55</v>
      </c>
      <c r="E74" s="145">
        <v>0</v>
      </c>
      <c r="F74" s="152">
        <f t="shared" si="1"/>
        <v>0</v>
      </c>
      <c r="H74" s="318"/>
    </row>
    <row r="75" spans="2:8" ht="16.5" customHeight="1">
      <c r="B75" s="80"/>
      <c r="C75" s="325" t="s">
        <v>77</v>
      </c>
      <c r="D75" s="331"/>
      <c r="E75" s="153">
        <f>SUM(E69:E74)</f>
        <v>0</v>
      </c>
      <c r="F75" s="128">
        <f>TRUNC(SUM(F69:F74),2)</f>
        <v>0</v>
      </c>
    </row>
    <row r="76" spans="2:8">
      <c r="B76" s="80"/>
      <c r="C76" s="348"/>
      <c r="D76" s="349"/>
      <c r="E76" s="349"/>
      <c r="F76" s="350"/>
    </row>
    <row r="77" spans="2:8">
      <c r="B77" s="80"/>
      <c r="C77" s="348"/>
      <c r="D77" s="349"/>
      <c r="E77" s="349"/>
      <c r="F77" s="350"/>
    </row>
    <row r="78" spans="2:8" ht="40.5" customHeight="1">
      <c r="B78" s="80"/>
      <c r="C78" s="120">
        <v>4</v>
      </c>
      <c r="D78" s="330" t="s">
        <v>211</v>
      </c>
      <c r="E78" s="316"/>
      <c r="F78" s="123" t="s">
        <v>33</v>
      </c>
    </row>
    <row r="79" spans="2:8">
      <c r="B79" s="80"/>
      <c r="C79" s="94" t="s">
        <v>67</v>
      </c>
      <c r="D79" s="96" t="s">
        <v>212</v>
      </c>
      <c r="E79" s="154"/>
      <c r="F79" s="119">
        <f>F75</f>
        <v>0</v>
      </c>
    </row>
    <row r="80" spans="2:8">
      <c r="B80" s="80"/>
      <c r="C80" s="155"/>
      <c r="D80" s="338" t="s">
        <v>77</v>
      </c>
      <c r="E80" s="339"/>
      <c r="F80" s="117">
        <f>TRUNC(SUM(F79:F79),2)</f>
        <v>0</v>
      </c>
    </row>
    <row r="81" spans="2:6">
      <c r="B81" s="80"/>
      <c r="C81" s="340" t="s">
        <v>213</v>
      </c>
      <c r="D81" s="341"/>
      <c r="E81" s="341"/>
      <c r="F81" s="342"/>
    </row>
    <row r="82" spans="2:6">
      <c r="B82" s="80"/>
      <c r="C82" s="99">
        <v>5</v>
      </c>
      <c r="D82" s="343" t="s">
        <v>58</v>
      </c>
      <c r="E82" s="344"/>
      <c r="F82" s="102" t="s">
        <v>33</v>
      </c>
    </row>
    <row r="83" spans="2:6">
      <c r="B83" s="80"/>
      <c r="C83" s="94" t="s">
        <v>5</v>
      </c>
      <c r="D83" s="320" t="s">
        <v>214</v>
      </c>
      <c r="E83" s="321"/>
      <c r="F83" s="156">
        <f>'Uniformes - Contínuo'!F6</f>
        <v>33.68</v>
      </c>
    </row>
    <row r="84" spans="2:6">
      <c r="B84" s="80"/>
      <c r="C84" s="94" t="s">
        <v>7</v>
      </c>
      <c r="D84" s="320" t="s">
        <v>215</v>
      </c>
      <c r="E84" s="321"/>
      <c r="F84" s="179">
        <v>0</v>
      </c>
    </row>
    <row r="85" spans="2:6">
      <c r="B85" s="80"/>
      <c r="C85" s="94" t="s">
        <v>10</v>
      </c>
      <c r="D85" s="320"/>
      <c r="E85" s="321"/>
      <c r="F85" s="119">
        <v>0</v>
      </c>
    </row>
    <row r="86" spans="2:6" ht="16.5" customHeight="1">
      <c r="B86" s="80"/>
      <c r="C86" s="325" t="s">
        <v>77</v>
      </c>
      <c r="D86" s="331"/>
      <c r="E86" s="326"/>
      <c r="F86" s="128">
        <f>TRUNC(SUM(F83:F85),2)</f>
        <v>33.68</v>
      </c>
    </row>
    <row r="87" spans="2:6">
      <c r="B87" s="80"/>
      <c r="C87" s="332"/>
      <c r="D87" s="333"/>
      <c r="E87" s="333"/>
      <c r="F87" s="334"/>
    </row>
    <row r="88" spans="2:6">
      <c r="B88" s="80"/>
      <c r="C88" s="335" t="s">
        <v>216</v>
      </c>
      <c r="D88" s="336"/>
      <c r="E88" s="336"/>
      <c r="F88" s="337"/>
    </row>
    <row r="89" spans="2:6">
      <c r="B89" s="80"/>
      <c r="C89" s="99">
        <v>6</v>
      </c>
      <c r="D89" s="157" t="s">
        <v>115</v>
      </c>
      <c r="E89" s="101" t="s">
        <v>32</v>
      </c>
      <c r="F89" s="102" t="s">
        <v>33</v>
      </c>
    </row>
    <row r="90" spans="2:6">
      <c r="B90" s="80"/>
      <c r="C90" s="94" t="s">
        <v>5</v>
      </c>
      <c r="D90" s="103" t="s">
        <v>217</v>
      </c>
      <c r="E90" s="158">
        <f>'Planilha Almoxarife'!E90</f>
        <v>5.0000000000000001E-3</v>
      </c>
      <c r="F90" s="159">
        <f>TRUNC((E90*F109),2)</f>
        <v>11</v>
      </c>
    </row>
    <row r="91" spans="2:6">
      <c r="B91" s="80"/>
      <c r="C91" s="94" t="s">
        <v>7</v>
      </c>
      <c r="D91" s="103" t="s">
        <v>126</v>
      </c>
      <c r="E91" s="158">
        <f>'Planilha Almoxarife'!E91</f>
        <v>5.0000000000000001E-3</v>
      </c>
      <c r="F91" s="159">
        <f>TRUNC((F109*E91),2)</f>
        <v>11</v>
      </c>
    </row>
    <row r="92" spans="2:6">
      <c r="B92" s="80"/>
      <c r="C92" s="94" t="s">
        <v>10</v>
      </c>
      <c r="D92" s="103" t="s">
        <v>117</v>
      </c>
      <c r="E92" s="160"/>
      <c r="F92" s="159"/>
    </row>
    <row r="93" spans="2:6">
      <c r="B93" s="80"/>
      <c r="C93" s="161"/>
      <c r="D93" s="121" t="s">
        <v>218</v>
      </c>
      <c r="E93" s="160"/>
      <c r="F93" s="162"/>
    </row>
    <row r="94" spans="2:6">
      <c r="B94" s="80"/>
      <c r="C94" s="161"/>
      <c r="D94" s="103" t="s">
        <v>219</v>
      </c>
      <c r="E94" s="158">
        <f>'Planilha Almoxarife'!E94</f>
        <v>4.0000000000000001E-3</v>
      </c>
      <c r="F94" s="159">
        <f>TRUNC(((F90+F91+F109)/E101*E94),2)</f>
        <v>9.58</v>
      </c>
    </row>
    <row r="95" spans="2:6">
      <c r="B95" s="80"/>
      <c r="C95" s="161"/>
      <c r="D95" s="103" t="s">
        <v>220</v>
      </c>
      <c r="E95" s="158">
        <f>'Planilha Almoxarife'!E95</f>
        <v>1.8499999999999999E-2</v>
      </c>
      <c r="F95" s="159">
        <f>TRUNC(((F90+F91+F109)/E101*E95),2)</f>
        <v>44.34</v>
      </c>
    </row>
    <row r="96" spans="2:6">
      <c r="B96" s="80"/>
      <c r="C96" s="161"/>
      <c r="D96" s="121" t="s">
        <v>221</v>
      </c>
      <c r="E96" s="160"/>
      <c r="F96" s="159"/>
    </row>
    <row r="97" spans="2:6">
      <c r="B97" s="80"/>
      <c r="C97" s="161"/>
      <c r="D97" s="103" t="s">
        <v>222</v>
      </c>
      <c r="E97" s="158">
        <v>0.05</v>
      </c>
      <c r="F97" s="159">
        <f>TRUNC((F90+F91+F109)/E101*E97,2)</f>
        <v>119.84</v>
      </c>
    </row>
    <row r="98" spans="2:6">
      <c r="B98" s="80"/>
      <c r="C98" s="161"/>
      <c r="D98" s="121" t="s">
        <v>223</v>
      </c>
      <c r="E98" s="160"/>
      <c r="F98" s="162"/>
    </row>
    <row r="99" spans="2:6">
      <c r="B99" s="80"/>
      <c r="C99" s="161"/>
      <c r="D99" s="163"/>
      <c r="E99" s="158"/>
      <c r="F99" s="159">
        <f>TRUNC((F90+F91+F109)/E101*E99,2)</f>
        <v>0</v>
      </c>
    </row>
    <row r="100" spans="2:6">
      <c r="B100" s="80"/>
      <c r="C100" s="325" t="s">
        <v>77</v>
      </c>
      <c r="D100" s="326"/>
      <c r="E100" s="164">
        <f>SUM(E90:E98)</f>
        <v>8.2500000000000004E-2</v>
      </c>
      <c r="F100" s="165">
        <f>SUM(F90:F99)</f>
        <v>195.76</v>
      </c>
    </row>
    <row r="101" spans="2:6">
      <c r="B101" s="80"/>
      <c r="C101" s="166">
        <f>SUM(E94:E99)</f>
        <v>7.2499999999999995E-2</v>
      </c>
      <c r="D101" s="167" t="s">
        <v>224</v>
      </c>
      <c r="E101" s="168">
        <f>1-C101/1</f>
        <v>0.92749999999999999</v>
      </c>
      <c r="F101" s="169"/>
    </row>
    <row r="102" spans="2:6">
      <c r="B102" s="80"/>
      <c r="C102" s="327" t="s">
        <v>225</v>
      </c>
      <c r="D102" s="328"/>
      <c r="E102" s="328"/>
      <c r="F102" s="329"/>
    </row>
    <row r="103" spans="2:6" ht="30" customHeight="1">
      <c r="B103" s="80"/>
      <c r="C103" s="170"/>
      <c r="D103" s="330" t="s">
        <v>226</v>
      </c>
      <c r="E103" s="316"/>
      <c r="F103" s="123" t="s">
        <v>33</v>
      </c>
    </row>
    <row r="104" spans="2:6">
      <c r="B104" s="80"/>
      <c r="C104" s="94" t="s">
        <v>5</v>
      </c>
      <c r="D104" s="319" t="s">
        <v>227</v>
      </c>
      <c r="E104" s="319"/>
      <c r="F104" s="119">
        <f>F26</f>
        <v>1100.92</v>
      </c>
    </row>
    <row r="105" spans="2:6">
      <c r="B105" s="80"/>
      <c r="C105" s="94" t="s">
        <v>7</v>
      </c>
      <c r="D105" s="319" t="s">
        <v>228</v>
      </c>
      <c r="E105" s="319"/>
      <c r="F105" s="119">
        <f>F55</f>
        <v>976.97</v>
      </c>
    </row>
    <row r="106" spans="2:6">
      <c r="B106" s="80"/>
      <c r="C106" s="94" t="s">
        <v>10</v>
      </c>
      <c r="D106" s="319" t="s">
        <v>229</v>
      </c>
      <c r="E106" s="319"/>
      <c r="F106" s="119">
        <f>F65</f>
        <v>89.59</v>
      </c>
    </row>
    <row r="107" spans="2:6">
      <c r="B107" s="80"/>
      <c r="C107" s="94" t="s">
        <v>13</v>
      </c>
      <c r="D107" s="320" t="s">
        <v>230</v>
      </c>
      <c r="E107" s="321"/>
      <c r="F107" s="119">
        <f>F80</f>
        <v>0</v>
      </c>
    </row>
    <row r="108" spans="2:6">
      <c r="B108" s="80"/>
      <c r="C108" s="94" t="s">
        <v>38</v>
      </c>
      <c r="D108" s="319" t="s">
        <v>231</v>
      </c>
      <c r="E108" s="319"/>
      <c r="F108" s="119">
        <f>F86</f>
        <v>33.68</v>
      </c>
    </row>
    <row r="109" spans="2:6">
      <c r="B109" s="80"/>
      <c r="C109" s="322" t="s">
        <v>232</v>
      </c>
      <c r="D109" s="323"/>
      <c r="E109" s="324"/>
      <c r="F109" s="171">
        <f>TRUNC(SUM(F104:F108),2)</f>
        <v>2201.16</v>
      </c>
    </row>
    <row r="110" spans="2:6">
      <c r="B110" s="80"/>
      <c r="C110" s="94" t="s">
        <v>40</v>
      </c>
      <c r="D110" s="320" t="s">
        <v>233</v>
      </c>
      <c r="E110" s="321"/>
      <c r="F110" s="172">
        <f>F100</f>
        <v>195.76</v>
      </c>
    </row>
    <row r="111" spans="2:6">
      <c r="B111" s="80"/>
      <c r="C111" s="314" t="s">
        <v>234</v>
      </c>
      <c r="D111" s="315"/>
      <c r="E111" s="316"/>
      <c r="F111" s="173">
        <f>SUM(F109:F110)</f>
        <v>2396.92</v>
      </c>
    </row>
    <row r="112" spans="2:6">
      <c r="B112" s="80"/>
      <c r="C112" s="174"/>
      <c r="D112" s="175"/>
      <c r="E112" s="175"/>
      <c r="F112" s="176"/>
    </row>
    <row r="113" spans="3:6">
      <c r="C113" s="317"/>
      <c r="D113" s="317"/>
      <c r="E113" s="317"/>
      <c r="F113" s="317"/>
    </row>
    <row r="128" spans="3:6">
      <c r="C128" s="79" t="s">
        <v>235</v>
      </c>
    </row>
    <row r="129" spans="3:3">
      <c r="C129" s="79" t="s">
        <v>191</v>
      </c>
    </row>
  </sheetData>
  <sheetProtection algorithmName="SHA-512" hashValue="EQxmkK4N9fEA66gZ5gIDQ5PFbDmR4fX2we2SHlZNytV0uIs02kQfqrpLc8mZE27KVAzJiYiUjIIk0tcdusENNA==" saltValue="NYKCGtd3e1FHrVC1OEP11A==" spinCount="100000" sheet="1" objects="1" scenarios="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7:E47"/>
    <mergeCell ref="D48:E48"/>
    <mergeCell ref="D49:E49"/>
    <mergeCell ref="C50:F50"/>
    <mergeCell ref="C56:F56"/>
    <mergeCell ref="C57:F57"/>
    <mergeCell ref="C65:D65"/>
    <mergeCell ref="C66:F66"/>
    <mergeCell ref="C67:F67"/>
    <mergeCell ref="C75:D75"/>
    <mergeCell ref="C76:F76"/>
    <mergeCell ref="C77:F77"/>
    <mergeCell ref="C87:F87"/>
    <mergeCell ref="C88:F88"/>
    <mergeCell ref="D78:E78"/>
    <mergeCell ref="D80:E80"/>
    <mergeCell ref="C81:F81"/>
    <mergeCell ref="D82:E82"/>
    <mergeCell ref="D83:E8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27</vt:i4>
      </vt:variant>
      <vt:variant>
        <vt:lpstr>Intervalos nomeados</vt:lpstr>
      </vt:variant>
      <vt:variant>
        <vt:i4>11</vt:i4>
      </vt:variant>
    </vt:vector>
  </HeadingPairs>
  <TitlesOfParts>
    <vt:vector size="38" baseType="lpstr">
      <vt:lpstr>Carregador de material</vt:lpstr>
      <vt:lpstr>ORIENTAÇÕES</vt:lpstr>
      <vt:lpstr>Planilha Almoxarife</vt:lpstr>
      <vt:lpstr>Uniformes - Almoxarife</vt:lpstr>
      <vt:lpstr>Equipamentos - Almoxarife</vt:lpstr>
      <vt:lpstr>Planilha Trab. Agropecuário</vt:lpstr>
      <vt:lpstr>Uniformes - Trab. Agropecuário</vt:lpstr>
      <vt:lpstr>Equipamentos - Trab. Agropec.</vt:lpstr>
      <vt:lpstr>Planilha Contínuo</vt:lpstr>
      <vt:lpstr>Uniformes - Contínuo</vt:lpstr>
      <vt:lpstr>Planilha Motorista</vt:lpstr>
      <vt:lpstr>Uniformes - Motorista</vt:lpstr>
      <vt:lpstr>Equipamentos - Motorista</vt:lpstr>
      <vt:lpstr>Planilha Pintor</vt:lpstr>
      <vt:lpstr>Uniformes - Pintor</vt:lpstr>
      <vt:lpstr>Equipamentos - Pintor</vt:lpstr>
      <vt:lpstr>Planilha Pedreiro</vt:lpstr>
      <vt:lpstr>Uniformes - Pedreiro</vt:lpstr>
      <vt:lpstr>Equipamentos - Pedreiro</vt:lpstr>
      <vt:lpstr>Planilha Eletricista</vt:lpstr>
      <vt:lpstr>Uniformes - Eletricista</vt:lpstr>
      <vt:lpstr>Equipamentos - Eletricista</vt:lpstr>
      <vt:lpstr>Planilha Copeira</vt:lpstr>
      <vt:lpstr>Uniformes - Copeira</vt:lpstr>
      <vt:lpstr>PROPOSTA</vt:lpstr>
      <vt:lpstr>Servente de limpeza</vt:lpstr>
      <vt:lpstr>Jauzeiro</vt:lpstr>
      <vt:lpstr>'Carregador de material'!Area_de_impressao</vt:lpstr>
      <vt:lpstr>ORIENTAÇÕES!Area_de_impressao</vt:lpstr>
      <vt:lpstr>'Planilha Almoxarife'!Area_de_impressao</vt:lpstr>
      <vt:lpstr>'Planilha Contínuo'!Area_de_impressao</vt:lpstr>
      <vt:lpstr>'Planilha Copeira'!Area_de_impressao</vt:lpstr>
      <vt:lpstr>'Planilha Eletricista'!Area_de_impressao</vt:lpstr>
      <vt:lpstr>'Planilha Motorista'!Area_de_impressao</vt:lpstr>
      <vt:lpstr>'Planilha Pedreiro'!Area_de_impressao</vt:lpstr>
      <vt:lpstr>'Planilha Pintor'!Area_de_impressao</vt:lpstr>
      <vt:lpstr>'Planilha Trab. Agropecuário'!Area_de_impressao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Alisson Rocha</cp:lastModifiedBy>
  <cp:lastPrinted>2021-03-16T13:02:00Z</cp:lastPrinted>
  <dcterms:created xsi:type="dcterms:W3CDTF">2010-12-08T20:31:00Z</dcterms:created>
  <dcterms:modified xsi:type="dcterms:W3CDTF">2021-07-12T17:14:36Z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