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Comercial_Publico\Jonanthan\0001 - IFSE\Planilhas ajustada ao lance\"/>
    </mc:Choice>
  </mc:AlternateContent>
  <bookViews>
    <workbookView xWindow="0" yWindow="0" windowWidth="28800" windowHeight="12300" tabRatio="952" firstSheet="11" activeTab="17"/>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Contínuo" sheetId="113" r:id="rId6"/>
    <sheet name="Uniformes - Contínuo" sheetId="114" r:id="rId7"/>
    <sheet name="Planilha Motorista" sheetId="115" r:id="rId8"/>
    <sheet name="Uniformes - Motorista" sheetId="116" r:id="rId9"/>
    <sheet name="Equipamentos - Motorista" sheetId="117" r:id="rId10"/>
    <sheet name="Planilha Aux. de Manut. Predial" sheetId="129" r:id="rId11"/>
    <sheet name="Uniformes - Aux. Manut. Predial" sheetId="130" r:id="rId12"/>
    <sheet name="Equipamentos - Aux. Manut. Pred" sheetId="131" r:id="rId13"/>
    <sheet name="Planilha Bombeiro Hidráulico" sheetId="95" r:id="rId14"/>
    <sheet name="Uniformes - Bomb. Hidráulico" sheetId="96" r:id="rId15"/>
    <sheet name="Equipamentos - Bomb. Hidráulico" sheetId="97" r:id="rId16"/>
    <sheet name="Planilha Porteiro" sheetId="132" r:id="rId17"/>
    <sheet name="PROPOSTA" sheetId="134" r:id="rId18"/>
    <sheet name="Uniformes - Porteiro" sheetId="133" r:id="rId19"/>
    <sheet name="Servente de limpeza" sheetId="36" state="hidden" r:id="rId20"/>
    <sheet name="Jauzeiro" sheetId="38" state="hidden" r:id="rId21"/>
  </sheets>
  <definedNames>
    <definedName name="____xlnm.Print_Area_1" localSheetId="4">!#REF!</definedName>
    <definedName name="____xlnm.Print_Area_1" localSheetId="10">!#REF!</definedName>
    <definedName name="____xlnm.Print_Area_1" localSheetId="16">!#REF!</definedName>
    <definedName name="____xlnm.Print_Area_1">!#REF!</definedName>
    <definedName name="____xlnm.Print_Area_2" localSheetId="4">!#REF!</definedName>
    <definedName name="____xlnm.Print_Area_2" localSheetId="10">!#REF!</definedName>
    <definedName name="____xlnm.Print_Area_2" localSheetId="16">!#REF!</definedName>
    <definedName name="____xlnm.Print_Area_2">!#REF!</definedName>
    <definedName name="____xlnm.Print_Area_3" localSheetId="4">!#REF!</definedName>
    <definedName name="____xlnm.Print_Area_3" localSheetId="10">!#REF!</definedName>
    <definedName name="____xlnm.Print_Area_3" localSheetId="16">!#REF!</definedName>
    <definedName name="____xlnm.Print_Area_3">!#REF!</definedName>
    <definedName name="___xlnm.Print_Area_1" localSheetId="4">!#REF!</definedName>
    <definedName name="___xlnm.Print_Area_1" localSheetId="10">!#REF!</definedName>
    <definedName name="___xlnm.Print_Area_1" localSheetId="16">!#REF!</definedName>
    <definedName name="___xlnm.Print_Area_1">!#REF!</definedName>
    <definedName name="___xlnm.Print_Area_2" localSheetId="4">!#REF!</definedName>
    <definedName name="___xlnm.Print_Area_2" localSheetId="10">!#REF!</definedName>
    <definedName name="___xlnm.Print_Area_2" localSheetId="16">!#REF!</definedName>
    <definedName name="___xlnm.Print_Area_2">!#REF!</definedName>
    <definedName name="___xlnm.Print_Area_3" localSheetId="4">!#REF!</definedName>
    <definedName name="___xlnm.Print_Area_3" localSheetId="10">!#REF!</definedName>
    <definedName name="___xlnm.Print_Area_3" localSheetId="16">!#REF!</definedName>
    <definedName name="___xlnm.Print_Area_3">!#REF!</definedName>
    <definedName name="__xlnm.Print_Area_1" localSheetId="4">!#REF!</definedName>
    <definedName name="__xlnm.Print_Area_1" localSheetId="10">!#REF!</definedName>
    <definedName name="__xlnm.Print_Area_1" localSheetId="16">!#REF!</definedName>
    <definedName name="__xlnm.Print_Area_1">!#REF!</definedName>
    <definedName name="__xlnm.Print_Area_2" localSheetId="4">!#REF!</definedName>
    <definedName name="__xlnm.Print_Area_2" localSheetId="10">!#REF!</definedName>
    <definedName name="__xlnm.Print_Area_2" localSheetId="16">!#REF!</definedName>
    <definedName name="__xlnm.Print_Area_2">!#REF!</definedName>
    <definedName name="__xlnm.Print_Area_3" localSheetId="4">!#REF!</definedName>
    <definedName name="__xlnm.Print_Area_3" localSheetId="10">!#REF!</definedName>
    <definedName name="__xlnm.Print_Area_3" localSheetId="16">!#REF!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10">'Planilha Aux. de Manut. Predial'!$B$1:$G$113</definedName>
    <definedName name="_xlnm.Print_Area" localSheetId="13">'Planilha Bombeiro Hidráulico'!$A$1:$G$112</definedName>
    <definedName name="_xlnm.Print_Area" localSheetId="5">'Planilha Contínuo'!$A$1:$G$112</definedName>
    <definedName name="_xlnm.Print_Area" localSheetId="7">'Planilha Motorista'!$A$1:$G$112</definedName>
    <definedName name="_xlnm.Print_Area" localSheetId="16">'Planilha Porteiro'!$A$1:$G$112</definedName>
    <definedName name="_xlnm.Print_Area" localSheetId="19">'Servente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1">#REF!</definedName>
    <definedName name="UN" localSheetId="10">#REF!</definedName>
    <definedName name="UN" localSheetId="16">#REF!</definedName>
    <definedName name="UN">#REF!</definedName>
  </definedNames>
  <calcPr calcId="162913" fullPrecision="0"/>
</workbook>
</file>

<file path=xl/calcChain.xml><?xml version="1.0" encoding="utf-8"?>
<calcChain xmlns="http://schemas.openxmlformats.org/spreadsheetml/2006/main">
  <c r="E36" i="132" l="1"/>
  <c r="E36" i="95"/>
  <c r="E36" i="129"/>
  <c r="E36" i="115"/>
  <c r="E36" i="113"/>
  <c r="E94" i="132"/>
  <c r="E95" i="132"/>
  <c r="E94" i="95"/>
  <c r="E95" i="95"/>
  <c r="E94" i="129"/>
  <c r="E95" i="129"/>
  <c r="E94" i="115"/>
  <c r="E95" i="115"/>
  <c r="E94" i="113"/>
  <c r="E95" i="113"/>
  <c r="E90" i="132"/>
  <c r="E91" i="132"/>
  <c r="E90" i="95"/>
  <c r="E91" i="95"/>
  <c r="E90" i="129"/>
  <c r="E91" i="129"/>
  <c r="E90" i="115"/>
  <c r="E91" i="115"/>
  <c r="E90" i="113"/>
  <c r="E91" i="113"/>
  <c r="F13" i="134" l="1"/>
  <c r="H11" i="134" l="1"/>
  <c r="J11" i="134" s="1"/>
  <c r="F46" i="132" l="1"/>
  <c r="F46" i="95"/>
  <c r="F46" i="129"/>
  <c r="F46" i="115"/>
  <c r="F46" i="113"/>
  <c r="F46" i="71"/>
  <c r="E126" i="38" l="1"/>
  <c r="E107" i="38"/>
  <c r="E78" i="38"/>
  <c r="E72" i="38"/>
  <c r="E94" i="38" s="1"/>
  <c r="E96" i="38" s="1"/>
  <c r="F53" i="38"/>
  <c r="F57" i="38" s="1"/>
  <c r="F138" i="38" s="1"/>
  <c r="F42" i="38"/>
  <c r="F41" i="38"/>
  <c r="G35" i="38"/>
  <c r="G29" i="38"/>
  <c r="G36" i="38" s="1"/>
  <c r="F68" i="38" s="1"/>
  <c r="E126" i="36"/>
  <c r="E107" i="36"/>
  <c r="E78" i="36"/>
  <c r="E80" i="36" s="1"/>
  <c r="E72" i="36"/>
  <c r="E94" i="36" s="1"/>
  <c r="F53" i="36"/>
  <c r="F57" i="36" s="1"/>
  <c r="F138" i="36" s="1"/>
  <c r="F42" i="36"/>
  <c r="G35" i="36"/>
  <c r="G29" i="36"/>
  <c r="G36" i="36" s="1"/>
  <c r="F90" i="36" s="1"/>
  <c r="F4" i="133"/>
  <c r="F3" i="133"/>
  <c r="F2" i="133"/>
  <c r="F5" i="133" s="1"/>
  <c r="F6" i="133" s="1"/>
  <c r="F83" i="132" s="1"/>
  <c r="F86" i="132" s="1"/>
  <c r="F108" i="132" s="1"/>
  <c r="C101" i="132"/>
  <c r="E101" i="132" s="1"/>
  <c r="E100" i="132"/>
  <c r="E75" i="132"/>
  <c r="E65" i="132"/>
  <c r="E42" i="132"/>
  <c r="E53" i="132" s="1"/>
  <c r="E31" i="132"/>
  <c r="E52" i="132" s="1"/>
  <c r="F25" i="132"/>
  <c r="F7" i="97"/>
  <c r="F6" i="97"/>
  <c r="F5" i="97"/>
  <c r="F4" i="97"/>
  <c r="F3" i="97"/>
  <c r="F2" i="97"/>
  <c r="F4" i="96"/>
  <c r="F5" i="96" s="1"/>
  <c r="F83" i="95" s="1"/>
  <c r="F3" i="96"/>
  <c r="F2" i="96"/>
  <c r="C101" i="95"/>
  <c r="E101" i="95" s="1"/>
  <c r="E100" i="95"/>
  <c r="E75" i="95"/>
  <c r="E65" i="95"/>
  <c r="E42" i="95"/>
  <c r="E53" i="95" s="1"/>
  <c r="E31" i="95"/>
  <c r="E52" i="95" s="1"/>
  <c r="F25" i="95"/>
  <c r="F4" i="131"/>
  <c r="F3" i="131"/>
  <c r="F2" i="131"/>
  <c r="F3" i="130"/>
  <c r="F2" i="130"/>
  <c r="C101" i="129"/>
  <c r="E101" i="129" s="1"/>
  <c r="E100" i="129"/>
  <c r="E75" i="129"/>
  <c r="E65" i="129"/>
  <c r="E42" i="129"/>
  <c r="E53" i="129" s="1"/>
  <c r="E31" i="129"/>
  <c r="E52" i="129" s="1"/>
  <c r="F25" i="129"/>
  <c r="F2" i="117"/>
  <c r="F3" i="117" s="1"/>
  <c r="F4" i="117" s="1"/>
  <c r="F84" i="115" s="1"/>
  <c r="F4" i="116"/>
  <c r="F3" i="116"/>
  <c r="F2" i="116"/>
  <c r="C101" i="115"/>
  <c r="E101" i="115" s="1"/>
  <c r="E100" i="115"/>
  <c r="E75" i="115"/>
  <c r="E65" i="115"/>
  <c r="E42" i="115"/>
  <c r="E53" i="115" s="1"/>
  <c r="E31" i="115"/>
  <c r="E52" i="115" s="1"/>
  <c r="F25" i="115"/>
  <c r="F45" i="115" s="1"/>
  <c r="F4" i="114"/>
  <c r="F3" i="114"/>
  <c r="F5" i="114" s="1"/>
  <c r="F6" i="114" s="1"/>
  <c r="F83" i="113" s="1"/>
  <c r="F86" i="113" s="1"/>
  <c r="F108" i="113" s="1"/>
  <c r="F2" i="114"/>
  <c r="C101" i="113"/>
  <c r="E101" i="113" s="1"/>
  <c r="E100" i="113"/>
  <c r="E75" i="113"/>
  <c r="E65" i="113"/>
  <c r="E42" i="113"/>
  <c r="E53" i="113" s="1"/>
  <c r="E31" i="113"/>
  <c r="E52" i="113" s="1"/>
  <c r="F25" i="113"/>
  <c r="F4" i="74"/>
  <c r="F3" i="74"/>
  <c r="F2" i="74"/>
  <c r="F5" i="74" s="1"/>
  <c r="F6" i="74" s="1"/>
  <c r="F84" i="71" s="1"/>
  <c r="F4" i="72"/>
  <c r="F3" i="72"/>
  <c r="F2" i="72"/>
  <c r="C101" i="71"/>
  <c r="E101" i="71" s="1"/>
  <c r="E100" i="71"/>
  <c r="E75" i="71"/>
  <c r="E65" i="71"/>
  <c r="E42" i="71"/>
  <c r="E53" i="71" s="1"/>
  <c r="E31" i="71"/>
  <c r="E52" i="71" s="1"/>
  <c r="F25" i="71"/>
  <c r="F45" i="71" s="1"/>
  <c r="E126" i="12"/>
  <c r="E107" i="12"/>
  <c r="E94" i="12"/>
  <c r="E96" i="12" s="1"/>
  <c r="E78" i="12"/>
  <c r="E72" i="12"/>
  <c r="E84" i="12" s="1"/>
  <c r="E85" i="12" s="1"/>
  <c r="F53" i="12"/>
  <c r="F57" i="12" s="1"/>
  <c r="F138" i="12" s="1"/>
  <c r="F42" i="12"/>
  <c r="G36" i="12"/>
  <c r="F104" i="12" s="1"/>
  <c r="G35" i="12"/>
  <c r="G29" i="12"/>
  <c r="F26" i="95" l="1"/>
  <c r="F104" i="95" s="1"/>
  <c r="F45" i="95"/>
  <c r="F26" i="113"/>
  <c r="F45" i="113"/>
  <c r="F49" i="113" s="1"/>
  <c r="F54" i="113" s="1"/>
  <c r="E79" i="38"/>
  <c r="F26" i="129"/>
  <c r="F64" i="129" s="1"/>
  <c r="F45" i="129"/>
  <c r="F49" i="129" s="1"/>
  <c r="F54" i="129" s="1"/>
  <c r="E79" i="12"/>
  <c r="F48" i="38"/>
  <c r="F137" i="38" s="1"/>
  <c r="E84" i="38"/>
  <c r="E85" i="38" s="1"/>
  <c r="F26" i="132"/>
  <c r="F45" i="132"/>
  <c r="F49" i="132" s="1"/>
  <c r="F54" i="132" s="1"/>
  <c r="F49" i="115"/>
  <c r="F54" i="115" s="1"/>
  <c r="F49" i="71"/>
  <c r="F54" i="71" s="1"/>
  <c r="F136" i="12"/>
  <c r="F41" i="12"/>
  <c r="F48" i="12" s="1"/>
  <c r="F83" i="12"/>
  <c r="F84" i="12" s="1"/>
  <c r="F85" i="12" s="1"/>
  <c r="F116" i="12" s="1"/>
  <c r="F66" i="12"/>
  <c r="F67" i="38"/>
  <c r="F103" i="12"/>
  <c r="E108" i="38"/>
  <c r="E109" i="38" s="1"/>
  <c r="F77" i="12"/>
  <c r="F78" i="12" s="1"/>
  <c r="F79" i="12" s="1"/>
  <c r="F80" i="12" s="1"/>
  <c r="F115" i="12" s="1"/>
  <c r="E108" i="12"/>
  <c r="E109" i="12" s="1"/>
  <c r="F26" i="71"/>
  <c r="F30" i="71" s="1"/>
  <c r="F5" i="72"/>
  <c r="F6" i="72" s="1"/>
  <c r="F83" i="71" s="1"/>
  <c r="F26" i="115"/>
  <c r="F104" i="115" s="1"/>
  <c r="F4" i="130"/>
  <c r="F5" i="130" s="1"/>
  <c r="F83" i="129" s="1"/>
  <c r="F8" i="97"/>
  <c r="F9" i="97" s="1"/>
  <c r="F84" i="95" s="1"/>
  <c r="F86" i="95" s="1"/>
  <c r="F108" i="95" s="1"/>
  <c r="F93" i="12"/>
  <c r="F7" i="131"/>
  <c r="F8" i="131" s="1"/>
  <c r="F84" i="129" s="1"/>
  <c r="E79" i="36"/>
  <c r="E80" i="38"/>
  <c r="F137" i="12"/>
  <c r="F140" i="12" s="1"/>
  <c r="F104" i="129"/>
  <c r="F61" i="129"/>
  <c r="F30" i="113"/>
  <c r="F104" i="113"/>
  <c r="F64" i="113"/>
  <c r="F61" i="113"/>
  <c r="F29" i="113"/>
  <c r="F91" i="36"/>
  <c r="F86" i="71"/>
  <c r="F108" i="71" s="1"/>
  <c r="F64" i="95"/>
  <c r="F29" i="95"/>
  <c r="E80" i="12"/>
  <c r="F94" i="12"/>
  <c r="F136" i="38"/>
  <c r="F140" i="38" s="1"/>
  <c r="F103" i="38"/>
  <c r="F93" i="38"/>
  <c r="F83" i="38"/>
  <c r="F65" i="38"/>
  <c r="F102" i="38"/>
  <c r="F92" i="38"/>
  <c r="F64" i="38"/>
  <c r="F101" i="38"/>
  <c r="F71" i="38"/>
  <c r="F90" i="38"/>
  <c r="F70" i="38"/>
  <c r="F69" i="38"/>
  <c r="F77" i="38"/>
  <c r="F78" i="38" s="1"/>
  <c r="F94" i="38"/>
  <c r="F65" i="12"/>
  <c r="F106" i="36"/>
  <c r="F95" i="38"/>
  <c r="E108" i="36"/>
  <c r="E109" i="36" s="1"/>
  <c r="F104" i="38"/>
  <c r="F67" i="12"/>
  <c r="F5" i="116"/>
  <c r="F6" i="116" s="1"/>
  <c r="F83" i="115" s="1"/>
  <c r="F86" i="115" s="1"/>
  <c r="F108" i="115" s="1"/>
  <c r="F68" i="36"/>
  <c r="F105" i="38"/>
  <c r="F102" i="12"/>
  <c r="F92" i="12"/>
  <c r="F64" i="12"/>
  <c r="F101" i="12"/>
  <c r="F71" i="12"/>
  <c r="F90" i="12"/>
  <c r="F70" i="12"/>
  <c r="F106" i="12"/>
  <c r="F95" i="12"/>
  <c r="F68" i="12"/>
  <c r="F69" i="12"/>
  <c r="F105" i="12"/>
  <c r="F64" i="71"/>
  <c r="F69" i="36"/>
  <c r="F66" i="38"/>
  <c r="F106" i="38"/>
  <c r="F49" i="95"/>
  <c r="F54" i="95" s="1"/>
  <c r="F70" i="36"/>
  <c r="F104" i="132"/>
  <c r="F61" i="132"/>
  <c r="F64" i="132"/>
  <c r="F29" i="132"/>
  <c r="F30" i="132"/>
  <c r="F105" i="36"/>
  <c r="F67" i="36"/>
  <c r="F41" i="36"/>
  <c r="F48" i="36" s="1"/>
  <c r="F137" i="36" s="1"/>
  <c r="F92" i="36"/>
  <c r="F64" i="36"/>
  <c r="F104" i="36"/>
  <c r="F77" i="36"/>
  <c r="F78" i="36" s="1"/>
  <c r="F66" i="36"/>
  <c r="F102" i="36"/>
  <c r="F136" i="36"/>
  <c r="F103" i="36"/>
  <c r="F93" i="36"/>
  <c r="F83" i="36"/>
  <c r="F65" i="36"/>
  <c r="F101" i="36"/>
  <c r="F71" i="36"/>
  <c r="F94" i="36"/>
  <c r="F95" i="36"/>
  <c r="E96" i="36"/>
  <c r="F61" i="115"/>
  <c r="F30" i="115"/>
  <c r="E84" i="36"/>
  <c r="E85" i="36" s="1"/>
  <c r="F29" i="115" l="1"/>
  <c r="F107" i="36"/>
  <c r="F61" i="95"/>
  <c r="F29" i="129"/>
  <c r="F96" i="36"/>
  <c r="F117" i="36" s="1"/>
  <c r="F64" i="115"/>
  <c r="F30" i="95"/>
  <c r="F31" i="95" s="1"/>
  <c r="F30" i="129"/>
  <c r="F31" i="113"/>
  <c r="F52" i="113" s="1"/>
  <c r="F29" i="71"/>
  <c r="F31" i="71" s="1"/>
  <c r="F37" i="71" s="1"/>
  <c r="F104" i="71"/>
  <c r="F61" i="71"/>
  <c r="F107" i="12"/>
  <c r="F108" i="12" s="1"/>
  <c r="F109" i="12" s="1"/>
  <c r="F118" i="12" s="1"/>
  <c r="F31" i="132"/>
  <c r="F52" i="132" s="1"/>
  <c r="F107" i="38"/>
  <c r="F108" i="38" s="1"/>
  <c r="F109" i="38" s="1"/>
  <c r="F118" i="38" s="1"/>
  <c r="F86" i="129"/>
  <c r="F108" i="129" s="1"/>
  <c r="F34" i="113"/>
  <c r="F142" i="12"/>
  <c r="F143" i="12" s="1"/>
  <c r="F79" i="36"/>
  <c r="F80" i="36" s="1"/>
  <c r="F115" i="36" s="1"/>
  <c r="F35" i="113"/>
  <c r="F38" i="113"/>
  <c r="F41" i="113"/>
  <c r="F59" i="113" s="1"/>
  <c r="F72" i="12"/>
  <c r="F114" i="12" s="1"/>
  <c r="F35" i="132"/>
  <c r="F91" i="38"/>
  <c r="F96" i="38" s="1"/>
  <c r="F117" i="38" s="1"/>
  <c r="F36" i="113"/>
  <c r="F72" i="38"/>
  <c r="F114" i="38" s="1"/>
  <c r="F31" i="115"/>
  <c r="F85" i="38"/>
  <c r="F116" i="38" s="1"/>
  <c r="F84" i="38"/>
  <c r="F84" i="36"/>
  <c r="F85" i="36" s="1"/>
  <c r="F116" i="36" s="1"/>
  <c r="F40" i="132"/>
  <c r="F72" i="36"/>
  <c r="F114" i="36" s="1"/>
  <c r="F140" i="36"/>
  <c r="F34" i="71"/>
  <c r="F37" i="113"/>
  <c r="F39" i="113"/>
  <c r="F108" i="36"/>
  <c r="F109" i="36" s="1"/>
  <c r="F118" i="36" s="1"/>
  <c r="F91" i="12"/>
  <c r="F96" i="12" s="1"/>
  <c r="F117" i="12" s="1"/>
  <c r="F37" i="132"/>
  <c r="F80" i="38"/>
  <c r="F115" i="38" s="1"/>
  <c r="F79" i="38"/>
  <c r="F40" i="113"/>
  <c r="F142" i="38"/>
  <c r="F143" i="38" s="1"/>
  <c r="F35" i="95" l="1"/>
  <c r="F37" i="95"/>
  <c r="F36" i="95"/>
  <c r="F39" i="95"/>
  <c r="F34" i="95"/>
  <c r="F40" i="95"/>
  <c r="F41" i="95"/>
  <c r="F59" i="95" s="1"/>
  <c r="F52" i="71"/>
  <c r="F31" i="129"/>
  <c r="F36" i="132"/>
  <c r="F34" i="132"/>
  <c r="F38" i="132"/>
  <c r="F41" i="132"/>
  <c r="F59" i="132" s="1"/>
  <c r="F35" i="71"/>
  <c r="F41" i="71"/>
  <c r="F59" i="71" s="1"/>
  <c r="F40" i="71"/>
  <c r="F36" i="71"/>
  <c r="F39" i="71"/>
  <c r="F38" i="71"/>
  <c r="F52" i="95"/>
  <c r="F38" i="95"/>
  <c r="F42" i="113"/>
  <c r="F53" i="113" s="1"/>
  <c r="F55" i="113" s="1"/>
  <c r="F105" i="113" s="1"/>
  <c r="F39" i="132"/>
  <c r="F120" i="38"/>
  <c r="F42" i="95"/>
  <c r="F53" i="95" s="1"/>
  <c r="F55" i="95" s="1"/>
  <c r="F52" i="115"/>
  <c r="F41" i="115"/>
  <c r="F59" i="115" s="1"/>
  <c r="F35" i="115"/>
  <c r="F34" i="115"/>
  <c r="F36" i="115"/>
  <c r="F39" i="115"/>
  <c r="F40" i="115"/>
  <c r="F38" i="115"/>
  <c r="F37" i="115"/>
  <c r="F120" i="12"/>
  <c r="F142" i="36"/>
  <c r="F143" i="36" s="1"/>
  <c r="F120" i="36"/>
  <c r="F42" i="71" l="1"/>
  <c r="F53" i="71" s="1"/>
  <c r="F55" i="71" s="1"/>
  <c r="F52" i="129"/>
  <c r="F35" i="129"/>
  <c r="F41" i="129"/>
  <c r="F59" i="129" s="1"/>
  <c r="F34" i="129"/>
  <c r="F36" i="129"/>
  <c r="F39" i="129"/>
  <c r="F38" i="129"/>
  <c r="F40" i="129"/>
  <c r="F37" i="129"/>
  <c r="F42" i="132"/>
  <c r="F53" i="132" s="1"/>
  <c r="F55" i="132" s="1"/>
  <c r="F105" i="132" s="1"/>
  <c r="F62" i="113"/>
  <c r="F65" i="113" s="1"/>
  <c r="F106" i="113" s="1"/>
  <c r="F105" i="95"/>
  <c r="F62" i="95"/>
  <c r="F65" i="95" s="1"/>
  <c r="F106" i="95" s="1"/>
  <c r="F139" i="36"/>
  <c r="F125" i="36"/>
  <c r="F139" i="38"/>
  <c r="F125" i="38"/>
  <c r="F131" i="38" s="1"/>
  <c r="G142" i="38" s="1"/>
  <c r="F105" i="71"/>
  <c r="F62" i="71"/>
  <c r="F65" i="71" s="1"/>
  <c r="F106" i="71" s="1"/>
  <c r="F42" i="115"/>
  <c r="F53" i="115" s="1"/>
  <c r="F55" i="115" s="1"/>
  <c r="F139" i="12"/>
  <c r="F125" i="12"/>
  <c r="F42" i="129" l="1"/>
  <c r="F53" i="129" s="1"/>
  <c r="F55" i="129" s="1"/>
  <c r="F129" i="38"/>
  <c r="F62" i="132"/>
  <c r="F65" i="132" s="1"/>
  <c r="F106" i="132" s="1"/>
  <c r="F73" i="113"/>
  <c r="F72" i="113"/>
  <c r="F69" i="113"/>
  <c r="F71" i="113"/>
  <c r="F131" i="36"/>
  <c r="G142" i="36" s="1"/>
  <c r="F70" i="95"/>
  <c r="F74" i="113"/>
  <c r="F128" i="38"/>
  <c r="F71" i="95"/>
  <c r="F70" i="113"/>
  <c r="F127" i="38"/>
  <c r="F126" i="38" s="1"/>
  <c r="F132" i="38" s="1"/>
  <c r="F141" i="38" s="1"/>
  <c r="F74" i="95"/>
  <c r="F72" i="95"/>
  <c r="F105" i="115"/>
  <c r="F62" i="115"/>
  <c r="F65" i="115" s="1"/>
  <c r="F106" i="115" s="1"/>
  <c r="F69" i="71"/>
  <c r="F73" i="71"/>
  <c r="F70" i="71"/>
  <c r="F127" i="36"/>
  <c r="F126" i="36" s="1"/>
  <c r="F132" i="36" s="1"/>
  <c r="F141" i="36" s="1"/>
  <c r="F70" i="132"/>
  <c r="F71" i="71"/>
  <c r="F74" i="71"/>
  <c r="F73" i="95"/>
  <c r="F131" i="12"/>
  <c r="F128" i="12" s="1"/>
  <c r="F72" i="71"/>
  <c r="F69" i="95"/>
  <c r="F128" i="36" l="1"/>
  <c r="F105" i="129"/>
  <c r="F62" i="129"/>
  <c r="F65" i="129" s="1"/>
  <c r="F74" i="132"/>
  <c r="F73" i="132"/>
  <c r="F72" i="132"/>
  <c r="F69" i="132"/>
  <c r="F71" i="132"/>
  <c r="F75" i="113"/>
  <c r="F79" i="113" s="1"/>
  <c r="F80" i="113" s="1"/>
  <c r="F107" i="113" s="1"/>
  <c r="F109" i="113" s="1"/>
  <c r="F90" i="113" s="1"/>
  <c r="F129" i="36"/>
  <c r="F75" i="71"/>
  <c r="F79" i="71" s="1"/>
  <c r="F80" i="71" s="1"/>
  <c r="F107" i="71" s="1"/>
  <c r="F109" i="71" s="1"/>
  <c r="F74" i="115"/>
  <c r="F70" i="115"/>
  <c r="F75" i="95"/>
  <c r="F79" i="95" s="1"/>
  <c r="F80" i="95" s="1"/>
  <c r="F107" i="95" s="1"/>
  <c r="F109" i="95" s="1"/>
  <c r="F71" i="115"/>
  <c r="G142" i="12"/>
  <c r="F127" i="12"/>
  <c r="F126" i="12" s="1"/>
  <c r="F132" i="12" s="1"/>
  <c r="F141" i="12" s="1"/>
  <c r="F72" i="115"/>
  <c r="F73" i="115"/>
  <c r="F129" i="12"/>
  <c r="F69" i="115"/>
  <c r="F75" i="132" l="1"/>
  <c r="F79" i="132" s="1"/>
  <c r="F80" i="132" s="1"/>
  <c r="F107" i="132" s="1"/>
  <c r="F109" i="132" s="1"/>
  <c r="F90" i="132" s="1"/>
  <c r="F71" i="129"/>
  <c r="F70" i="129"/>
  <c r="F74" i="129"/>
  <c r="F72" i="129"/>
  <c r="F69" i="129"/>
  <c r="F75" i="129" s="1"/>
  <c r="F79" i="129" s="1"/>
  <c r="F80" i="129" s="1"/>
  <c r="F107" i="129" s="1"/>
  <c r="F109" i="129" s="1"/>
  <c r="F91" i="129" s="1"/>
  <c r="F73" i="129"/>
  <c r="F106" i="129"/>
  <c r="F91" i="132"/>
  <c r="F99" i="132" s="1"/>
  <c r="F75" i="115"/>
  <c r="F79" i="115" s="1"/>
  <c r="F80" i="115" s="1"/>
  <c r="F107" i="115" s="1"/>
  <c r="F109" i="115" s="1"/>
  <c r="F90" i="115" s="1"/>
  <c r="F91" i="113"/>
  <c r="F95" i="113" s="1"/>
  <c r="F90" i="95"/>
  <c r="F91" i="95"/>
  <c r="F91" i="71"/>
  <c r="F90" i="71"/>
  <c r="F90" i="129" l="1"/>
  <c r="F94" i="129" s="1"/>
  <c r="F99" i="129"/>
  <c r="F95" i="129"/>
  <c r="F97" i="129"/>
  <c r="F100" i="129" s="1"/>
  <c r="F110" i="129" s="1"/>
  <c r="F111" i="129" s="1"/>
  <c r="G8" i="134" s="1"/>
  <c r="H8" i="134" s="1"/>
  <c r="J8" i="134" s="1"/>
  <c r="I8" i="134" s="1"/>
  <c r="M8" i="134" s="1"/>
  <c r="F97" i="132"/>
  <c r="F94" i="132"/>
  <c r="F95" i="132"/>
  <c r="F91" i="115"/>
  <c r="F94" i="115" s="1"/>
  <c r="F97" i="113"/>
  <c r="F99" i="113"/>
  <c r="F94" i="113"/>
  <c r="F94" i="71"/>
  <c r="F99" i="71"/>
  <c r="F95" i="71"/>
  <c r="F97" i="71"/>
  <c r="F95" i="95"/>
  <c r="F94" i="95"/>
  <c r="F99" i="95"/>
  <c r="F97" i="95"/>
  <c r="F100" i="132" l="1"/>
  <c r="F110" i="132" s="1"/>
  <c r="F111" i="132" s="1"/>
  <c r="G10" i="134" s="1"/>
  <c r="H10" i="134" s="1"/>
  <c r="J10" i="134" s="1"/>
  <c r="I10" i="134" s="1"/>
  <c r="M10" i="134" s="1"/>
  <c r="F100" i="113"/>
  <c r="F110" i="113" s="1"/>
  <c r="F111" i="113" s="1"/>
  <c r="G6" i="134" s="1"/>
  <c r="H6" i="134" s="1"/>
  <c r="J6" i="134" s="1"/>
  <c r="I6" i="134" s="1"/>
  <c r="M6" i="134" s="1"/>
  <c r="F100" i="95"/>
  <c r="F110" i="95" s="1"/>
  <c r="F111" i="95" s="1"/>
  <c r="G9" i="134" s="1"/>
  <c r="H9" i="134" s="1"/>
  <c r="J9" i="134" s="1"/>
  <c r="I9" i="134" s="1"/>
  <c r="M9" i="134" s="1"/>
  <c r="F95" i="115"/>
  <c r="F97" i="115"/>
  <c r="F99" i="115"/>
  <c r="F100" i="71"/>
  <c r="F110" i="71" s="1"/>
  <c r="F111" i="71" s="1"/>
  <c r="G5" i="134" s="1"/>
  <c r="H5" i="134" s="1"/>
  <c r="J5" i="134" s="1"/>
  <c r="I5" i="134" l="1"/>
  <c r="F100" i="115"/>
  <c r="F110" i="115" s="1"/>
  <c r="F111" i="115" s="1"/>
  <c r="G7" i="134" s="1"/>
  <c r="H7" i="134" s="1"/>
  <c r="J7" i="134" s="1"/>
  <c r="I7" i="134" s="1"/>
  <c r="M7" i="134" s="1"/>
  <c r="J13" i="134" l="1"/>
  <c r="M5" i="134"/>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<sst xmlns="http://schemas.openxmlformats.org/spreadsheetml/2006/main" count="1902" uniqueCount="320">
  <si>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</si>
  <si>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</si>
  <si>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</si>
  <si>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</si>
  <si>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</si>
  <si>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</si>
  <si>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</si>
  <si>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</si>
  <si>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</si>
  <si>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</si>
  <si>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</si>
  <si>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</si>
  <si>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</si>
  <si>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</si>
  <si>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</si>
  <si>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</si>
  <si>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</si>
  <si>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</si>
  <si>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</si>
  <si>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</si>
  <si>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</si>
  <si>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</si>
  <si>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</si>
  <si>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</si>
  <si>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</si>
  <si>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</si>
  <si>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</si>
  <si>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</si>
  <si>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</si>
  <si>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</si>
  <si>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</si>
  <si>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</si>
  <si>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</si>
  <si>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</si>
  <si>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</si>
  <si>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</si>
  <si>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</si>
  <si>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</si>
  <si>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</si>
  <si>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</si>
  <si>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</si>
  <si>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</si>
  <si>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</si>
  <si>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</si>
  <si>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</si>
  <si>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</si>
  <si>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</si>
  <si>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</si>
  <si>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</si>
  <si>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</si>
  <si>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</si>
  <si>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</si>
  <si>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</si>
  <si>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</si>
  <si>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</si>
  <si>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</si>
  <si>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</si>
  <si>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</si>
  <si>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</si>
  <si>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</si>
  <si>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</si>
  <si>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</si>
  <si>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</si>
  <si>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</si>
  <si>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</si>
  <si>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</si>
  <si>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</si>
  <si>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</si>
  <si>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</si>
  <si>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</si>
  <si>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</si>
  <si>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</si>
  <si>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</si>
  <si>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</si>
  <si>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</si>
  <si>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</si>
  <si>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</si>
  <si>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</si>
  <si>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</si>
  <si>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</si>
  <si>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</si>
  <si>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</si>
  <si>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</si>
  <si>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</si>
  <si>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</si>
  <si>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</si>
  <si>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</si>
  <si>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</si>
  <si>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</si>
  <si>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</si>
  <si>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</si>
  <si>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</si>
  <si>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</si>
  <si>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</si>
  <si>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</si>
  <si>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</si>
  <si>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</si>
  <si>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</si>
  <si>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</si>
  <si>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</si>
  <si>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</si>
  <si>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</si>
  <si>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</si>
  <si>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</si>
  <si>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</si>
  <si>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</si>
  <si>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</si>
  <si>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</si>
  <si>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</si>
  <si>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</si>
  <si>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</si>
  <si>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</si>
  <si>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</si>
  <si>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</si>
  <si>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</si>
  <si>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</si>
  <si>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</si>
  <si>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</si>
  <si>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</si>
  <si>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</si>
  <si>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</si>
  <si>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</si>
  <si>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</si>
  <si>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</si>
  <si>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</si>
  <si>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</si>
  <si>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</si>
  <si>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</si>
  <si>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</si>
  <si>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</si>
  <si>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</si>
  <si>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</si>
  <si>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</si>
  <si>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</si>
  <si>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</si>
  <si>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</si>
  <si>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</si>
  <si>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</si>
  <si>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</si>
  <si>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</si>
  <si>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</si>
  <si>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</si>
  <si>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</si>
  <si>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</si>
  <si>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</si>
  <si>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</si>
  <si>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</si>
  <si>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</si>
  <si>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</si>
  <si>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</si>
  <si>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</si>
  <si>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</si>
  <si>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</si>
  <si>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</si>
  <si>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</si>
  <si>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</si>
  <si>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</si>
  <si>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</si>
  <si>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</si>
  <si>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Nossa Senhora do Socorro</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</si>
  <si>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</si>
  <si>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</si>
  <si>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</si>
  <si>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</si>
  <si>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</si>
  <si>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</si>
  <si>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</si>
  <si>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</si>
  <si>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</si>
  <si>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</si>
  <si>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</si>
  <si>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</si>
  <si>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</si>
  <si>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</si>
  <si>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</si>
  <si>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</si>
  <si>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</si>
  <si>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</si>
  <si>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</si>
  <si>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</si>
  <si>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</si>
  <si>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</si>
  <si>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</si>
  <si>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</si>
  <si>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</si>
  <si>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</si>
  <si>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</si>
  <si>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</si>
  <si>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</si>
  <si>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</si>
  <si>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</si>
  <si>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SIM</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</si>
  <si>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</si>
  <si>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</si>
  <si>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</si>
  <si>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</si>
  <si>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</si>
  <si>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</si>
  <si>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</si>
  <si>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</si>
  <si>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</si>
  <si>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</si>
  <si>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</si>
  <si>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</si>
  <si>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</si>
  <si>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</si>
  <si>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</si>
  <si>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</si>
  <si>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</si>
  <si>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</si>
  <si>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</si>
  <si>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</si>
  <si>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</si>
  <si>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</si>
  <si>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</si>
  <si>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</si>
  <si>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</si>
  <si>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</si>
  <si>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</si>
  <si>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</si>
  <si>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</si>
  <si>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</si>
  <si>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</si>
  <si>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</si>
  <si>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</si>
  <si>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</si>
  <si>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</si>
  <si>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</si>
  <si>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</si>
  <si>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</si>
  <si>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</si>
  <si>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</si>
  <si>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</si>
  <si>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</si>
  <si>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</si>
  <si>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NÃO</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</si>
  <si>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</si>
  <si>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</si>
  <si>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</si>
  <si>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</si>
  <si>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</si>
  <si>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</si>
  <si>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</si>
  <si>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</si>
  <si>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</si>
  <si>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</si>
  <si>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</si>
  <si>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</si>
  <si>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</si>
  <si>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</si>
  <si>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</si>
  <si>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</si>
  <si>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4122-05</t>
  </si>
  <si>
    <t>Contínuo</t>
  </si>
  <si>
    <t>Calça social, na cor usual da empresa, tamanho sob medida</t>
  </si>
  <si>
    <t>Sapato preto social</t>
  </si>
  <si>
    <t>7825-10</t>
  </si>
  <si>
    <t>Motorista</t>
  </si>
  <si>
    <t>Protetor Solar, bloqueador UVA/UVB, 120g, FPS mínimo de 30</t>
  </si>
  <si>
    <t>5143-10</t>
  </si>
  <si>
    <t>Auxiliar de Manutenção Predial</t>
  </si>
  <si>
    <t>Macacão brim pesado manga curta, com emblema e na cor usual da empresa, tamanho sob medida</t>
  </si>
  <si>
    <t>Botina de segurança pedreiro</t>
  </si>
  <si>
    <t>Luva de segurança confeccionada em vaqueta</t>
  </si>
  <si>
    <t>Capacete de Segurança, material polietileno de alta densidade, tipo II, aba frontal</t>
  </si>
  <si>
    <t>Óculos de Segurança em policarbonato, lente incolor</t>
  </si>
  <si>
    <t>Protetor Auditivo de inserção tipo plug, atenuação mínima de 15 dB, NRRsf</t>
  </si>
  <si>
    <t>7241-10</t>
  </si>
  <si>
    <t>Bombeiro Hidráulico</t>
  </si>
  <si>
    <t>Bota de PVC, cano médio</t>
  </si>
  <si>
    <t>Luvas de PVC , cano longo</t>
  </si>
  <si>
    <t>5174-10</t>
  </si>
  <si>
    <t>Porteiro</t>
  </si>
  <si>
    <t>Camisa social, manga curta com emblema da empresa, tamanho sob medida</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</si>
  <si>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</si>
  <si>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</si>
  <si>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</si>
  <si>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</si>
  <si>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</si>
  <si>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</si>
  <si>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</si>
  <si>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</si>
  <si>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</si>
  <si>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</si>
  <si>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</si>
  <si>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</si>
  <si>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</si>
  <si>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</si>
  <si>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</si>
  <si>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</si>
  <si>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</si>
  <si>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</si>
  <si>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</si>
  <si>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</si>
  <si>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</si>
  <si>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</si>
  <si>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</si>
  <si>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</si>
  <si>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</si>
  <si>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</si>
  <si>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UND DE MEDIDA</t>
  </si>
  <si>
    <t>Quantitativo</t>
  </si>
  <si>
    <t>Mínimo</t>
  </si>
  <si>
    <t>Máximo Total</t>
  </si>
  <si>
    <t>IFS - CAMPUS SOCORRO</t>
  </si>
  <si>
    <t>Serviços de Apoio Administrativo – Jardineiro</t>
  </si>
  <si>
    <t>Diária</t>
  </si>
  <si>
    <r>
      <t xml:space="preserve">Serviços de Apoio Administrativo – </t>
    </r>
    <r>
      <rPr>
        <b/>
        <sz val="12"/>
        <color theme="1"/>
        <rFont val="Times New Roman"/>
        <family val="1"/>
      </rPr>
      <t>Almoxarife</t>
    </r>
  </si>
  <si>
    <r>
      <t xml:space="preserve">Serviços de Apoio Administrativo – </t>
    </r>
    <r>
      <rPr>
        <b/>
        <sz val="12"/>
        <color theme="1"/>
        <rFont val="Times New Roman"/>
        <family val="1"/>
      </rPr>
      <t>Contínuo</t>
    </r>
  </si>
  <si>
    <r>
      <t xml:space="preserve">Serviços de Apoio Administrativo – </t>
    </r>
    <r>
      <rPr>
        <b/>
        <sz val="12"/>
        <color theme="1"/>
        <rFont val="Times New Roman"/>
        <family val="1"/>
      </rPr>
      <t>Motorista Categoria D</t>
    </r>
  </si>
  <si>
    <r>
      <t xml:space="preserve">Serviços de Apoio Administrativo – </t>
    </r>
    <r>
      <rPr>
        <b/>
        <sz val="12"/>
        <color theme="1"/>
        <rFont val="Times New Roman"/>
        <family val="1"/>
      </rPr>
      <t>Auxiliar de Manutenção Predial</t>
    </r>
  </si>
  <si>
    <r>
      <t xml:space="preserve">Serviços de Apoio Administrativo – </t>
    </r>
    <r>
      <rPr>
        <b/>
        <sz val="12"/>
        <color theme="1"/>
        <rFont val="Times New Roman"/>
        <family val="1"/>
      </rPr>
      <t>Bombeiro Hidráulico</t>
    </r>
  </si>
  <si>
    <r>
      <t xml:space="preserve">Serviços de Apoio Administrativo – </t>
    </r>
    <r>
      <rPr>
        <b/>
        <sz val="12"/>
        <color theme="1"/>
        <rFont val="Times New Roman"/>
        <family val="1"/>
      </rPr>
      <t>Porteiro</t>
    </r>
  </si>
  <si>
    <t>LANCE</t>
  </si>
  <si>
    <t>DIFERENÇA</t>
  </si>
  <si>
    <t>DESCRIÇÃO/ ESPECIFICAÇÃO</t>
  </si>
  <si>
    <t>Valor Unitário Mensal do Posto (R$)</t>
  </si>
  <si>
    <t>Valor Total Mensal do Posto (R$)</t>
  </si>
  <si>
    <t>Valor do Lance (R$)</t>
  </si>
  <si>
    <t>Valor Total Anual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</si>
</sst>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quot; R$ &quot;#,##0.00\ ;&quot; R$ (&quot;#,##0.00\);&quot; R$ -&quot;#\ ;@\ "/>
    <numFmt numFmtId="165" formatCode="_(&quot;R$ &quot;* #,##0.00_);_(&quot;R$ &quot;* \(#,##0.00\);_(&quot;R$ &quot;* &quot;-&quot;??_);_(@_)"/>
    <numFmt numFmtId="166" formatCode="_(* #,##0.00_);_(* \(#,##0.00\);_(* &quot;-&quot;??_);_(@_)"/>
    <numFmt numFmtId="167" formatCode="0.0000"/>
    <numFmt numFmtId="168" formatCode="0.0000%"/>
  </numFmts>
  <fonts count="71">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b/>
      <sz val="10"/>
      <color theme="1"/>
      <name val="Calibri"/>
      <family val="2"/>
      <scheme val="minor"/>
    </font>
    <font>
      <i/>
      <sz val="10"/>
      <name val="Calibri"/>
      <family val="2"/>
      <scheme val="minor"/>
    </font>
    <font>
      <sz val="11"/>
      <color theme="1"/>
      <name val="Calibri"/>
      <family val="2"/>
      <scheme val="minor"/>
    </font>
    <font>
      <b/>
      <sz val="10"/>
      <name val="Calibri"/>
      <family val="2"/>
      <scheme val="minor"/>
    </font>
    <font>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u/>
      <sz val="10"/>
      <color indexed="12"/>
      <name val="Arial"/>
      <family val="2"/>
    </font>
    <font>
      <u/>
      <sz val="11"/>
      <color theme="10"/>
      <name val="Calibri"/>
      <family val="2"/>
    </font>
    <font>
      <sz val="11"/>
      <color rgb="FF000000"/>
      <name val="Calibri"/>
      <family val="2"/>
    </font>
    <font>
      <sz val="10"/>
      <color rgb="FF000000"/>
      <name val="Calibri"/>
      <family val="2"/>
    </font>
    <font>
      <b/>
      <sz val="15"/>
      <color indexed="56"/>
      <name val="Calibri"/>
      <family val="2"/>
    </font>
    <font>
      <sz val="11"/>
      <color indexed="8"/>
      <name val="Arial"/>
      <family val="2"/>
    </font>
    <font>
      <b/>
      <sz val="18"/>
      <color indexed="56"/>
      <name val="Cambria"/>
      <family val="1"/>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b/>
      <sz val="9"/>
      <name val="Tahoma"/>
      <family val="2"/>
    </font>
    <font>
      <sz val="9"/>
      <name val="Tahoma"/>
      <family val="2"/>
    </font>
    <font>
      <b/>
      <sz val="12"/>
      <color theme="1"/>
      <name val="Times New Roman"/>
      <family val="1"/>
    </font>
    <font>
      <sz val="12"/>
      <color theme="1"/>
      <name val="Times New Roman"/>
      <family val="1"/>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s>
  <borders count="6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78">
    <xf numFmtId="0" fontId="0" fillId="0" borderId="0"/>
    <xf numFmtId="166" fontId="44" fillId="0" borderId="0" applyFont="0" applyFill="0" applyBorder="0" applyAlignment="0" applyProtection="0"/>
    <xf numFmtId="9" fontId="32" fillId="0" borderId="0" applyFont="0" applyFill="0" applyBorder="0" applyAlignment="0" applyProtection="0"/>
    <xf numFmtId="0" fontId="47" fillId="0" borderId="0"/>
    <xf numFmtId="44" fontId="44" fillId="0" borderId="0" applyFont="0" applyFill="0" applyBorder="0" applyAlignment="0" applyProtection="0"/>
    <xf numFmtId="0" fontId="39" fillId="0" borderId="0"/>
    <xf numFmtId="165" fontId="44" fillId="0" borderId="0" applyFont="0" applyFill="0" applyBorder="0" applyAlignment="0" applyProtection="0"/>
    <xf numFmtId="0" fontId="39" fillId="0" borderId="0" applyFont="0" applyFill="0" applyBorder="0" applyAlignment="0" applyProtection="0"/>
    <xf numFmtId="165" fontId="39" fillId="0" borderId="0" applyFont="0" applyFill="0" applyBorder="0" applyAlignment="0" applyProtection="0"/>
    <xf numFmtId="165" fontId="39" fillId="0" borderId="0" applyFont="0" applyFill="0" applyBorder="0" applyAlignment="0" applyProtection="0"/>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44" fontId="32" fillId="0" borderId="0" applyFont="0" applyFill="0" applyBorder="0" applyAlignment="0" applyProtection="0"/>
    <xf numFmtId="0" fontId="45" fillId="0" borderId="0" applyNumberFormat="0" applyFill="0" applyBorder="0" applyAlignment="0" applyProtection="0">
      <alignment vertical="top"/>
      <protection locked="0"/>
    </xf>
    <xf numFmtId="0" fontId="39" fillId="0" borderId="0" applyFont="0" applyFill="0" applyBorder="0" applyAlignment="0" applyProtection="0"/>
    <xf numFmtId="165" fontId="39" fillId="0" borderId="0" applyFont="0" applyFill="0" applyBorder="0" applyAlignment="0" applyProtection="0"/>
    <xf numFmtId="165" fontId="44" fillId="0" borderId="0" applyFont="0" applyFill="0" applyBorder="0" applyAlignment="0" applyProtection="0"/>
    <xf numFmtId="43"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44" fontId="44" fillId="0" borderId="0" applyFont="0" applyFill="0" applyBorder="0" applyAlignment="0" applyProtection="0"/>
    <xf numFmtId="0" fontId="48" fillId="0" borderId="0"/>
    <xf numFmtId="44" fontId="44" fillId="0" borderId="0" applyFont="0" applyFill="0" applyBorder="0" applyAlignment="0" applyProtection="0"/>
    <xf numFmtId="43" fontId="44" fillId="0" borderId="0" applyFont="0" applyFill="0" applyBorder="0" applyAlignment="0" applyProtection="0"/>
    <xf numFmtId="165"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165" fontId="39" fillId="0" borderId="0" applyFont="0" applyFill="0" applyBorder="0" applyAlignment="0" applyProtection="0"/>
    <xf numFmtId="165" fontId="39" fillId="0" borderId="0" applyFont="0" applyFill="0" applyBorder="0" applyAlignment="0" applyProtection="0"/>
    <xf numFmtId="165" fontId="39" fillId="0" borderId="0" applyFont="0" applyFill="0" applyBorder="0" applyAlignment="0" applyProtection="0"/>
    <xf numFmtId="0" fontId="39" fillId="0" borderId="0" applyFont="0" applyFill="0" applyBorder="0" applyAlignment="0" applyProtection="0"/>
    <xf numFmtId="44" fontId="44" fillId="0" borderId="0" applyFont="0" applyFill="0" applyBorder="0" applyAlignment="0" applyProtection="0"/>
    <xf numFmtId="44" fontId="44" fillId="0" borderId="0" applyFont="0" applyFill="0" applyBorder="0" applyAlignment="0" applyProtection="0"/>
    <xf numFmtId="44" fontId="44" fillId="0" borderId="0" applyFont="0" applyFill="0" applyBorder="0" applyAlignment="0" applyProtection="0"/>
    <xf numFmtId="165" fontId="39" fillId="0" borderId="0" applyFont="0" applyFill="0" applyBorder="0" applyAlignment="0" applyProtection="0"/>
    <xf numFmtId="165" fontId="39" fillId="0" borderId="0" applyFont="0" applyFill="0" applyBorder="0" applyAlignment="0" applyProtection="0"/>
    <xf numFmtId="165" fontId="39" fillId="0" borderId="0" applyFont="0" applyFill="0" applyBorder="0" applyAlignment="0" applyProtection="0"/>
    <xf numFmtId="44" fontId="47" fillId="0" borderId="0" applyFont="0" applyFill="0" applyBorder="0" applyAlignment="0" applyProtection="0"/>
    <xf numFmtId="164" fontId="44" fillId="0" borderId="0" applyBorder="0" applyProtection="0"/>
    <xf numFmtId="0" fontId="39" fillId="0" borderId="0"/>
    <xf numFmtId="0" fontId="32" fillId="0" borderId="0"/>
    <xf numFmtId="0" fontId="44" fillId="0" borderId="0"/>
    <xf numFmtId="0" fontId="50" fillId="0" borderId="0"/>
    <xf numFmtId="43" fontId="44" fillId="0" borderId="0" applyFont="0" applyFill="0" applyBorder="0" applyAlignment="0" applyProtection="0"/>
    <xf numFmtId="9" fontId="44"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166" fontId="44" fillId="0" borderId="0" applyFont="0" applyFill="0" applyBorder="0" applyAlignment="0" applyProtection="0"/>
    <xf numFmtId="166" fontId="39" fillId="0" borderId="0" applyFont="0" applyFill="0" applyBorder="0" applyAlignment="0" applyProtection="0"/>
    <xf numFmtId="43" fontId="39" fillId="0" borderId="0" applyFont="0" applyFill="0" applyBorder="0" applyAlignment="0" applyProtection="0"/>
    <xf numFmtId="43" fontId="44" fillId="0" borderId="0" applyFont="0" applyFill="0" applyBorder="0" applyAlignment="0" applyProtection="0"/>
    <xf numFmtId="43" fontId="44" fillId="0" borderId="0" applyFont="0" applyFill="0" applyBorder="0" applyAlignment="0" applyProtection="0"/>
    <xf numFmtId="43" fontId="39" fillId="0" borderId="0" applyFont="0" applyFill="0" applyBorder="0" applyAlignment="0" applyProtection="0"/>
    <xf numFmtId="0" fontId="39" fillId="0" borderId="0" applyFont="0" applyFill="0" applyBorder="0" applyAlignment="0" applyProtection="0"/>
    <xf numFmtId="166" fontId="39" fillId="0" borderId="0" applyFont="0" applyFill="0" applyBorder="0" applyAlignment="0" applyProtection="0"/>
    <xf numFmtId="43" fontId="39" fillId="0" borderId="0" applyFont="0" applyFill="0" applyBorder="0" applyAlignment="0" applyProtection="0"/>
    <xf numFmtId="166" fontId="39" fillId="0" borderId="0" applyFont="0" applyFill="0" applyBorder="0" applyAlignment="0" applyProtection="0"/>
    <xf numFmtId="43"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166" fontId="39" fillId="0" borderId="0" applyFont="0" applyFill="0" applyBorder="0" applyAlignment="0" applyProtection="0"/>
    <xf numFmtId="43" fontId="39" fillId="0" borderId="0" applyFont="0" applyFill="0" applyBorder="0" applyAlignment="0" applyProtection="0"/>
    <xf numFmtId="166" fontId="39" fillId="0" borderId="0" applyFont="0" applyFill="0" applyBorder="0" applyAlignment="0" applyProtection="0"/>
    <xf numFmtId="0" fontId="39" fillId="0" borderId="0" applyFont="0" applyFill="0" applyBorder="0" applyAlignment="0" applyProtection="0"/>
    <xf numFmtId="43" fontId="44" fillId="0" borderId="0" applyFont="0" applyFill="0" applyBorder="0" applyAlignment="0" applyProtection="0"/>
    <xf numFmtId="43" fontId="44" fillId="0" borderId="0" applyFont="0" applyFill="0" applyBorder="0" applyAlignment="0" applyProtection="0"/>
    <xf numFmtId="0" fontId="51" fillId="0" borderId="0" applyNumberFormat="0" applyFill="0" applyBorder="0" applyAlignment="0" applyProtection="0"/>
    <xf numFmtId="0" fontId="49" fillId="0" borderId="61" applyNumberFormat="0" applyFill="0" applyAlignment="0" applyProtection="0"/>
    <xf numFmtId="166" fontId="39" fillId="0" borderId="0" applyFont="0" applyFill="0" applyBorder="0" applyAlignment="0" applyProtection="0"/>
    <xf numFmtId="43" fontId="39" fillId="0" borderId="0" applyFont="0" applyFill="0" applyBorder="0" applyAlignment="0" applyProtection="0"/>
    <xf numFmtId="43" fontId="39" fillId="0" borderId="0" applyFont="0" applyFill="0" applyBorder="0" applyAlignment="0" applyProtection="0"/>
    <xf numFmtId="166" fontId="39" fillId="0" borderId="0" applyFont="0" applyFill="0" applyBorder="0" applyAlignment="0" applyProtection="0"/>
    <xf numFmtId="166" fontId="39" fillId="0" borderId="0" applyFont="0" applyFill="0" applyBorder="0" applyAlignment="0" applyProtection="0"/>
    <xf numFmtId="43" fontId="32" fillId="0" borderId="0" applyFont="0" applyFill="0" applyBorder="0" applyAlignment="0" applyProtection="0"/>
  </cellStyleXfs>
  <cellXfs count="430">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5"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6"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6"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6"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1" fillId="2" borderId="20" xfId="2" applyNumberFormat="1" applyFont="1" applyFill="1" applyBorder="1" applyAlignment="1" applyProtection="1"/>
    <xf numFmtId="0" fontId="31" fillId="2" borderId="20" xfId="0" applyFont="1" applyFill="1" applyBorder="1" applyAlignment="1" applyProtection="1">
      <alignment horizontal="right"/>
    </xf>
    <xf numFmtId="167"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2" fillId="0" borderId="1" xfId="0" applyFont="1" applyBorder="1" applyAlignment="1">
      <alignment wrapText="1"/>
    </xf>
    <xf numFmtId="0" fontId="32" fillId="0" borderId="1" xfId="0" applyFont="1" applyBorder="1" applyAlignment="1">
      <alignment horizontal="center" wrapText="1"/>
    </xf>
    <xf numFmtId="0" fontId="35" fillId="2" borderId="0" xfId="0" applyFont="1" applyFill="1"/>
    <xf numFmtId="0" fontId="35" fillId="2" borderId="0" xfId="0" applyFont="1" applyFill="1" applyAlignment="1">
      <alignment horizontal="center" vertical="center" wrapText="1"/>
    </xf>
    <xf numFmtId="0" fontId="36" fillId="0" borderId="0" xfId="0" applyFont="1" applyBorder="1" applyAlignment="1">
      <alignment horizontal="center" vertical="center"/>
    </xf>
    <xf numFmtId="0" fontId="35" fillId="2" borderId="0" xfId="0" applyFont="1" applyFill="1" applyBorder="1" applyAlignment="1">
      <alignment horizontal="center" vertical="center" wrapText="1"/>
    </xf>
    <xf numFmtId="0" fontId="37" fillId="0" borderId="0" xfId="0" applyFont="1" applyBorder="1" applyAlignment="1">
      <alignment horizontal="justify" vertical="center"/>
    </xf>
    <xf numFmtId="0" fontId="35" fillId="2" borderId="0" xfId="0" applyFont="1" applyFill="1" applyAlignment="1">
      <alignment wrapText="1"/>
    </xf>
    <xf numFmtId="0" fontId="35" fillId="2" borderId="0" xfId="0" applyFont="1" applyFill="1" applyBorder="1"/>
    <xf numFmtId="10" fontId="35" fillId="2" borderId="0" xfId="0" applyNumberFormat="1" applyFont="1" applyFill="1" applyBorder="1" applyAlignment="1">
      <alignment horizontal="center" vertical="center" wrapText="1"/>
    </xf>
    <xf numFmtId="10" fontId="35" fillId="2" borderId="0" xfId="0" applyNumberFormat="1" applyFont="1" applyFill="1" applyBorder="1"/>
    <xf numFmtId="9" fontId="35" fillId="2" borderId="0" xfId="0" applyNumberFormat="1" applyFont="1" applyFill="1"/>
    <xf numFmtId="168" fontId="35" fillId="2" borderId="0" xfId="0" applyNumberFormat="1" applyFont="1" applyFill="1" applyAlignment="1">
      <alignment horizontal="center" vertical="center" wrapText="1"/>
    </xf>
    <xf numFmtId="0" fontId="0" fillId="3" borderId="1" xfId="0" applyFill="1" applyBorder="1" applyProtection="1">
      <protection locked="0"/>
    </xf>
    <xf numFmtId="2" fontId="25" fillId="3" borderId="1" xfId="0" applyNumberFormat="1" applyFont="1" applyFill="1" applyBorder="1" applyAlignment="1" applyProtection="1">
      <alignment vertical="justify" wrapText="1"/>
      <protection locked="0"/>
    </xf>
    <xf numFmtId="0" fontId="70" fillId="0" borderId="0" xfId="0" applyFont="1"/>
    <xf numFmtId="0" fontId="70" fillId="0" borderId="1" xfId="0" applyFont="1" applyBorder="1" applyAlignment="1">
      <alignment horizontal="center" vertical="center"/>
    </xf>
    <xf numFmtId="0" fontId="70" fillId="0" borderId="1" xfId="0" applyFont="1" applyBorder="1" applyAlignment="1">
      <alignment horizontal="left" vertical="center" wrapText="1"/>
    </xf>
    <xf numFmtId="44" fontId="70" fillId="0" borderId="1" xfId="0" applyNumberFormat="1" applyFont="1" applyBorder="1" applyAlignment="1">
      <alignment horizontal="center" vertical="center"/>
    </xf>
    <xf numFmtId="0" fontId="70" fillId="0" borderId="0" xfId="0" applyFont="1" applyBorder="1" applyAlignment="1">
      <alignment horizontal="center" vertical="center"/>
    </xf>
    <xf numFmtId="0" fontId="70" fillId="0" borderId="0" xfId="0" applyFont="1" applyBorder="1" applyAlignment="1">
      <alignment horizontal="left" vertical="center" wrapText="1"/>
    </xf>
    <xf numFmtId="44" fontId="70" fillId="0" borderId="0" xfId="0" applyNumberFormat="1" applyFont="1" applyBorder="1" applyAlignment="1">
      <alignment horizontal="center" vertical="center"/>
    </xf>
    <xf numFmtId="0" fontId="70" fillId="0" borderId="0" xfId="0" applyFont="1" applyAlignment="1">
      <alignment horizontal="left" vertical="center" wrapText="1"/>
    </xf>
    <xf numFmtId="0" fontId="69" fillId="5" borderId="1" xfId="0" applyFont="1" applyFill="1" applyBorder="1" applyAlignment="1">
      <alignment horizontal="center" vertical="center" wrapText="1"/>
    </xf>
    <xf numFmtId="44" fontId="70" fillId="0" borderId="0" xfId="0" applyNumberFormat="1" applyFont="1" applyAlignment="1">
      <alignment horizontal="center" vertical="center"/>
    </xf>
    <xf numFmtId="44" fontId="70" fillId="3" borderId="1" xfId="0" applyNumberFormat="1" applyFont="1" applyFill="1" applyBorder="1" applyAlignment="1">
      <alignment horizontal="center" vertical="center"/>
    </xf>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38" fillId="0" borderId="0" xfId="0" applyFont="1" applyBorder="1" applyAlignment="1">
      <alignment horizontal="justify" vertical="center"/>
    </xf>
    <xf numFmtId="0" fontId="0" fillId="0" borderId="0" xfId="0" applyBorder="1" applyAlignment="1"/>
    <xf numFmtId="0" fontId="35" fillId="2" borderId="0" xfId="0" applyFont="1" applyFill="1" applyBorder="1" applyAlignment="1"/>
    <xf numFmtId="0" fontId="39" fillId="0" borderId="1" xfId="0" applyFont="1" applyBorder="1" applyAlignment="1">
      <alignment horizontal="justify" vertical="center"/>
    </xf>
    <xf numFmtId="0" fontId="0" fillId="0" borderId="1" xfId="0" applyBorder="1" applyAlignment="1"/>
    <xf numFmtId="0" fontId="38" fillId="0" borderId="2" xfId="0" applyFont="1" applyBorder="1" applyAlignment="1">
      <alignment horizontal="justify" vertical="center"/>
    </xf>
    <xf numFmtId="0" fontId="0" fillId="0" borderId="4" xfId="0" applyBorder="1" applyAlignment="1"/>
    <xf numFmtId="0" fontId="40" fillId="0" borderId="2" xfId="0" applyFont="1" applyBorder="1" applyAlignment="1">
      <alignment horizontal="justify" vertical="center"/>
    </xf>
    <xf numFmtId="0" fontId="41" fillId="0" borderId="4" xfId="0" applyFont="1" applyBorder="1" applyAlignment="1"/>
    <xf numFmtId="0" fontId="39" fillId="0" borderId="2" xfId="0" applyFont="1" applyBorder="1" applyAlignment="1">
      <alignment horizontal="justify" vertical="center"/>
    </xf>
    <xf numFmtId="0" fontId="39" fillId="2" borderId="1" xfId="0" applyFont="1" applyFill="1" applyBorder="1" applyAlignment="1">
      <alignment horizontal="justify" vertical="center"/>
    </xf>
    <xf numFmtId="0" fontId="0" fillId="2" borderId="1" xfId="0" applyFill="1" applyBorder="1" applyAlignment="1"/>
    <xf numFmtId="0" fontId="43" fillId="0" borderId="0" xfId="0" applyFont="1" applyBorder="1" applyAlignment="1">
      <alignment horizontal="justify" vertical="center"/>
    </xf>
    <xf numFmtId="0" fontId="42" fillId="0" borderId="2" xfId="0" applyFont="1" applyBorder="1" applyAlignment="1">
      <alignment horizontal="justify" vertical="center"/>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9" fillId="7" borderId="2" xfId="0" applyFont="1" applyFill="1" applyBorder="1" applyAlignment="1" applyProtection="1">
      <alignment horizontal="left" vertical="top" wrapText="1"/>
    </xf>
    <xf numFmtId="0" fontId="30" fillId="7" borderId="3" xfId="0" applyFont="1" applyFill="1" applyBorder="1" applyAlignment="1" applyProtection="1">
      <alignment horizontal="left" vertical="top"/>
    </xf>
    <xf numFmtId="0" fontId="30"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30" fillId="7" borderId="42" xfId="0" applyFont="1" applyFill="1" applyBorder="1" applyAlignment="1" applyProtection="1">
      <alignment horizontal="center" vertical="center"/>
    </xf>
    <xf numFmtId="0" fontId="30" fillId="7" borderId="43" xfId="0" applyFont="1" applyFill="1" applyBorder="1" applyAlignment="1" applyProtection="1">
      <alignment horizontal="center" vertical="center"/>
    </xf>
    <xf numFmtId="0" fontId="30"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8" fillId="8" borderId="2"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0" fontId="28" fillId="8" borderId="3" xfId="0" applyFont="1" applyFill="1" applyBorder="1" applyAlignment="1" applyProtection="1">
      <alignment horizontal="right" vertical="top"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2" borderId="57"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49" fontId="33" fillId="0" borderId="2" xfId="77" applyNumberFormat="1" applyFont="1" applyBorder="1" applyAlignment="1" applyProtection="1">
      <alignment horizontal="center" vertical="center"/>
    </xf>
    <xf numFmtId="0" fontId="34" fillId="0" borderId="2" xfId="0" applyFont="1" applyBorder="1" applyAlignment="1" applyProtection="1">
      <alignment horizontal="center" vertical="center" wrapText="1"/>
    </xf>
    <xf numFmtId="0" fontId="69" fillId="5" borderId="47" xfId="0" applyFont="1" applyFill="1" applyBorder="1" applyAlignment="1">
      <alignment horizontal="center" vertical="center"/>
    </xf>
    <xf numFmtId="0" fontId="69" fillId="5" borderId="51" xfId="0" applyFont="1" applyFill="1" applyBorder="1" applyAlignment="1">
      <alignment horizontal="center" vertical="center"/>
    </xf>
    <xf numFmtId="0" fontId="69" fillId="3" borderId="62" xfId="0" applyFont="1" applyFill="1" applyBorder="1" applyAlignment="1">
      <alignment horizontal="center" vertical="center" wrapText="1"/>
    </xf>
    <xf numFmtId="0" fontId="69" fillId="3" borderId="51" xfId="0" applyFont="1" applyFill="1" applyBorder="1" applyAlignment="1">
      <alignment horizontal="center" vertical="center" wrapText="1"/>
    </xf>
    <xf numFmtId="0" fontId="69" fillId="5" borderId="48" xfId="0" applyFont="1" applyFill="1" applyBorder="1" applyAlignment="1">
      <alignment horizontal="center" vertical="center"/>
    </xf>
    <xf numFmtId="0" fontId="69" fillId="5" borderId="60" xfId="0" applyFont="1" applyFill="1" applyBorder="1" applyAlignment="1">
      <alignment horizontal="center" vertical="center"/>
    </xf>
    <xf numFmtId="0" fontId="69" fillId="5" borderId="55" xfId="0" applyFont="1" applyFill="1" applyBorder="1" applyAlignment="1">
      <alignment horizontal="center" vertical="center"/>
    </xf>
    <xf numFmtId="0" fontId="69" fillId="5" borderId="56" xfId="0" applyFont="1" applyFill="1" applyBorder="1" applyAlignment="1">
      <alignment horizontal="center" vertical="center"/>
    </xf>
    <xf numFmtId="0" fontId="70" fillId="0" borderId="1" xfId="0" applyFont="1" applyBorder="1" applyAlignment="1">
      <alignment horizontal="center" vertical="center"/>
    </xf>
    <xf numFmtId="0" fontId="69" fillId="0" borderId="63" xfId="0" applyFont="1" applyBorder="1" applyAlignment="1">
      <alignment horizontal="center" vertical="center"/>
    </xf>
    <xf numFmtId="0" fontId="69" fillId="0" borderId="58" xfId="0" applyFont="1" applyBorder="1" applyAlignment="1">
      <alignment horizontal="center" vertical="center"/>
    </xf>
    <xf numFmtId="0" fontId="69" fillId="0" borderId="64" xfId="0" applyFont="1" applyBorder="1" applyAlignment="1">
      <alignment horizontal="center" vertical="center"/>
    </xf>
    <xf numFmtId="0" fontId="69" fillId="0" borderId="65" xfId="0" applyFont="1" applyBorder="1" applyAlignment="1">
      <alignment horizontal="center" vertical="center"/>
    </xf>
    <xf numFmtId="0" fontId="69" fillId="0" borderId="66" xfId="0" applyFont="1" applyBorder="1" applyAlignment="1">
      <alignment horizontal="center" vertical="center"/>
    </xf>
    <xf numFmtId="0" fontId="69" fillId="0" borderId="67" xfId="0" applyFont="1" applyBorder="1" applyAlignment="1">
      <alignment horizontal="center" vertical="center"/>
    </xf>
    <xf numFmtId="0" fontId="69" fillId="5" borderId="62" xfId="0" applyFont="1" applyFill="1" applyBorder="1" applyAlignment="1">
      <alignment horizontal="center" vertical="center" wrapText="1"/>
    </xf>
    <xf numFmtId="0" fontId="69" fillId="5" borderId="51" xfId="0" applyFont="1" applyFill="1" applyBorder="1" applyAlignment="1">
      <alignment horizontal="center" vertical="center" wrapText="1"/>
    </xf>
    <xf numFmtId="0" fontId="69" fillId="5" borderId="55" xfId="0" applyFont="1" applyFill="1" applyBorder="1" applyAlignment="1">
      <alignment horizontal="center" vertical="center" wrapText="1"/>
    </xf>
    <xf numFmtId="0" fontId="69" fillId="5" borderId="56" xfId="0" applyFont="1" applyFill="1" applyBorder="1" applyAlignment="1">
      <alignment horizontal="center" vertical="center" wrapText="1"/>
    </xf>
    <xf numFmtId="0" fontId="69" fillId="5" borderId="62" xfId="0" applyFont="1" applyFill="1" applyBorder="1" applyAlignment="1">
      <alignment horizontal="center" wrapText="1"/>
    </xf>
    <xf numFmtId="0" fontId="69" fillId="5" borderId="51" xfId="0" applyFont="1" applyFill="1" applyBorder="1" applyAlignment="1">
      <alignment horizontal="center" wrapText="1"/>
    </xf>
    <xf numFmtId="0" fontId="70" fillId="0" borderId="0" xfId="0" applyFont="1" applyAlignment="1">
      <alignment horizontal="center" vertical="center"/>
    </xf>
    <xf numFmtId="44" fontId="69" fillId="5" borderId="1" xfId="0" applyNumberFormat="1" applyFont="1" applyFill="1" applyBorder="1" applyAlignment="1">
      <alignment horizontal="center" vertical="center"/>
    </xf>
    <xf numFmtId="0" fontId="69" fillId="5" borderId="1" xfId="0" applyFont="1" applyFill="1" applyBorder="1" applyAlignment="1">
      <alignment horizontal="center" vertic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3" t="s">
        <v>0</v>
      </c>
      <c r="B1" s="203"/>
      <c r="C1" s="203"/>
      <c r="D1" s="203"/>
      <c r="E1" s="203"/>
      <c r="F1" s="203"/>
      <c r="G1" s="203"/>
    </row>
    <row r="3" spans="1:7">
      <c r="B3" s="3" t="s">
        <v>1</v>
      </c>
      <c r="C3" s="204"/>
      <c r="D3" s="204"/>
      <c r="E3" s="204"/>
      <c r="F3" s="204"/>
      <c r="G3" s="204"/>
    </row>
    <row r="4" spans="1:7">
      <c r="B4" s="3" t="s">
        <v>2</v>
      </c>
      <c r="C4" s="204"/>
      <c r="D4" s="204"/>
      <c r="E4" s="204"/>
      <c r="F4" s="204"/>
      <c r="G4" s="204"/>
    </row>
    <row r="5" spans="1:7">
      <c r="B5" s="3" t="s">
        <v>3</v>
      </c>
      <c r="C5" s="204"/>
      <c r="D5" s="204"/>
      <c r="E5" s="204"/>
      <c r="F5" s="204"/>
      <c r="G5" s="204"/>
    </row>
    <row r="7" spans="1:7">
      <c r="A7" s="205" t="s">
        <v>4</v>
      </c>
      <c r="B7" s="205"/>
      <c r="C7" s="205"/>
      <c r="D7" s="205"/>
      <c r="E7" s="205"/>
      <c r="F7" s="205"/>
      <c r="G7" s="205"/>
    </row>
    <row r="8" spans="1:7">
      <c r="A8" s="4" t="s">
        <v>5</v>
      </c>
      <c r="B8" s="206" t="s">
        <v>6</v>
      </c>
      <c r="C8" s="207"/>
      <c r="D8" s="207"/>
      <c r="E8" s="207"/>
      <c r="F8" s="208"/>
      <c r="G8" s="4"/>
    </row>
    <row r="9" spans="1:7">
      <c r="A9" s="4" t="s">
        <v>7</v>
      </c>
      <c r="B9" s="206" t="s">
        <v>8</v>
      </c>
      <c r="C9" s="207"/>
      <c r="D9" s="207"/>
      <c r="E9" s="207"/>
      <c r="F9" s="208"/>
      <c r="G9" s="4" t="s">
        <v>9</v>
      </c>
    </row>
    <row r="10" spans="1:7">
      <c r="A10" s="4" t="s">
        <v>10</v>
      </c>
      <c r="B10" s="206" t="s">
        <v>11</v>
      </c>
      <c r="C10" s="207"/>
      <c r="D10" s="207"/>
      <c r="E10" s="207"/>
      <c r="F10" s="208"/>
      <c r="G10" s="6" t="s">
        <v>12</v>
      </c>
    </row>
    <row r="11" spans="1:7">
      <c r="A11" s="4" t="s">
        <v>13</v>
      </c>
      <c r="B11" s="206" t="s">
        <v>14</v>
      </c>
      <c r="C11" s="207"/>
      <c r="D11" s="207"/>
      <c r="E11" s="207"/>
      <c r="F11" s="208"/>
      <c r="G11" s="4">
        <v>12</v>
      </c>
    </row>
    <row r="12" spans="1:7">
      <c r="G12" s="7"/>
    </row>
    <row r="13" spans="1:7">
      <c r="A13" s="209" t="s">
        <v>15</v>
      </c>
      <c r="B13" s="209"/>
      <c r="C13" s="209"/>
      <c r="D13" s="209"/>
      <c r="E13" s="209"/>
      <c r="F13" s="209"/>
      <c r="G13" s="209"/>
    </row>
    <row r="14" spans="1:7" ht="15" customHeight="1">
      <c r="A14" s="8" t="s">
        <v>16</v>
      </c>
      <c r="B14" s="5"/>
      <c r="C14" s="210" t="s">
        <v>17</v>
      </c>
      <c r="D14" s="211"/>
      <c r="E14" s="212"/>
      <c r="F14" s="205" t="s">
        <v>18</v>
      </c>
      <c r="G14" s="205"/>
    </row>
    <row r="15" spans="1:7" ht="13.5">
      <c r="A15" s="213" t="s">
        <v>19</v>
      </c>
      <c r="B15" s="213"/>
      <c r="C15" s="214" t="s">
        <v>20</v>
      </c>
      <c r="D15" s="215"/>
      <c r="E15" s="216"/>
      <c r="F15" s="217">
        <v>4</v>
      </c>
      <c r="G15" s="218"/>
    </row>
    <row r="17" spans="1:7">
      <c r="A17" s="219" t="s">
        <v>21</v>
      </c>
      <c r="B17" s="219"/>
      <c r="C17" s="219"/>
      <c r="D17" s="219"/>
      <c r="E17" s="219"/>
      <c r="F17" s="219"/>
      <c r="G17" s="219"/>
    </row>
    <row r="18" spans="1:7">
      <c r="B18" s="10"/>
      <c r="C18" s="10"/>
      <c r="D18" s="10"/>
      <c r="E18" s="10"/>
      <c r="F18" s="11"/>
      <c r="G18" s="10"/>
    </row>
    <row r="19" spans="1:7">
      <c r="A19" s="205" t="s">
        <v>22</v>
      </c>
      <c r="B19" s="205"/>
      <c r="C19" s="205"/>
      <c r="D19" s="205"/>
      <c r="E19" s="205"/>
      <c r="F19" s="205"/>
      <c r="G19" s="205"/>
    </row>
    <row r="20" spans="1:7">
      <c r="A20" s="4">
        <v>1</v>
      </c>
      <c r="B20" s="220" t="s">
        <v>23</v>
      </c>
      <c r="C20" s="221"/>
      <c r="D20" s="221"/>
      <c r="E20" s="222"/>
      <c r="F20" s="210" t="s">
        <v>24</v>
      </c>
      <c r="G20" s="212"/>
    </row>
    <row r="21" spans="1:7">
      <c r="A21" s="4">
        <v>2</v>
      </c>
      <c r="B21" s="206" t="s">
        <v>25</v>
      </c>
      <c r="C21" s="207"/>
      <c r="D21" s="207"/>
      <c r="E21" s="208"/>
      <c r="F21" s="223">
        <v>873.6</v>
      </c>
      <c r="G21" s="224"/>
    </row>
    <row r="22" spans="1:7">
      <c r="A22" s="4">
        <v>3</v>
      </c>
      <c r="B22" s="206" t="s">
        <v>26</v>
      </c>
      <c r="C22" s="207"/>
      <c r="D22" s="207"/>
      <c r="E22" s="208"/>
      <c r="F22" s="225" t="s">
        <v>27</v>
      </c>
      <c r="G22" s="226"/>
    </row>
    <row r="23" spans="1:7">
      <c r="A23" s="4">
        <v>4</v>
      </c>
      <c r="B23" s="206" t="s">
        <v>28</v>
      </c>
      <c r="C23" s="207"/>
      <c r="D23" s="207"/>
      <c r="E23" s="208"/>
      <c r="F23" s="227" t="s">
        <v>29</v>
      </c>
      <c r="G23" s="228"/>
    </row>
    <row r="24" spans="1:7">
      <c r="A24" s="10"/>
      <c r="B24" s="12"/>
      <c r="C24" s="12"/>
      <c r="D24" s="12"/>
      <c r="E24" s="12"/>
      <c r="F24" s="11"/>
      <c r="G24" s="13"/>
    </row>
    <row r="25" spans="1:7">
      <c r="A25" s="10"/>
      <c r="B25" s="229" t="s">
        <v>30</v>
      </c>
      <c r="C25" s="229"/>
      <c r="D25" s="229"/>
      <c r="E25" s="229"/>
      <c r="F25" s="229"/>
      <c r="G25" s="229"/>
    </row>
    <row r="26" spans="1:7">
      <c r="D26" s="67"/>
    </row>
    <row r="27" spans="1:7">
      <c r="B27" s="4">
        <v>1</v>
      </c>
      <c r="C27" s="205" t="s">
        <v>31</v>
      </c>
      <c r="D27" s="205"/>
      <c r="E27" s="205"/>
      <c r="F27" s="15" t="s">
        <v>32</v>
      </c>
      <c r="G27" s="16" t="s">
        <v>33</v>
      </c>
    </row>
    <row r="28" spans="1:7">
      <c r="B28" s="4" t="s">
        <v>5</v>
      </c>
      <c r="C28" s="230" t="s">
        <v>34</v>
      </c>
      <c r="D28" s="230"/>
      <c r="E28" s="230"/>
      <c r="F28" s="17">
        <v>100</v>
      </c>
      <c r="G28" s="18">
        <v>873.6</v>
      </c>
    </row>
    <row r="29" spans="1:7">
      <c r="B29" s="4" t="s">
        <v>7</v>
      </c>
      <c r="C29" s="230" t="s">
        <v>35</v>
      </c>
      <c r="D29" s="230"/>
      <c r="E29" s="230"/>
      <c r="F29" s="19"/>
      <c r="G29" s="17">
        <f>F29*G28</f>
        <v>0</v>
      </c>
    </row>
    <row r="30" spans="1:7">
      <c r="B30" s="4" t="s">
        <v>10</v>
      </c>
      <c r="C30" s="230" t="s">
        <v>36</v>
      </c>
      <c r="D30" s="230"/>
      <c r="E30" s="230"/>
      <c r="F30" s="19"/>
      <c r="G30" s="17">
        <v>0</v>
      </c>
    </row>
    <row r="31" spans="1:7">
      <c r="B31" s="4" t="s">
        <v>13</v>
      </c>
      <c r="C31" s="230" t="s">
        <v>37</v>
      </c>
      <c r="D31" s="230"/>
      <c r="E31" s="230"/>
      <c r="F31" s="19"/>
      <c r="G31" s="17">
        <v>0</v>
      </c>
    </row>
    <row r="32" spans="1:7">
      <c r="B32" s="4" t="s">
        <v>38</v>
      </c>
      <c r="C32" s="230" t="s">
        <v>39</v>
      </c>
      <c r="D32" s="230"/>
      <c r="E32" s="230"/>
      <c r="F32" s="19"/>
      <c r="G32" s="17">
        <v>0</v>
      </c>
    </row>
    <row r="33" spans="1:7">
      <c r="B33" s="4" t="s">
        <v>40</v>
      </c>
      <c r="C33" s="230" t="s">
        <v>41</v>
      </c>
      <c r="D33" s="230"/>
      <c r="E33" s="230"/>
      <c r="F33" s="19"/>
      <c r="G33" s="17">
        <v>0</v>
      </c>
    </row>
    <row r="34" spans="1:7">
      <c r="B34" s="4" t="s">
        <v>42</v>
      </c>
      <c r="C34" s="230" t="s">
        <v>43</v>
      </c>
      <c r="D34" s="230"/>
      <c r="E34" s="230"/>
      <c r="F34" s="19"/>
      <c r="G34" s="17">
        <v>0</v>
      </c>
    </row>
    <row r="35" spans="1:7">
      <c r="B35" s="4" t="s">
        <v>44</v>
      </c>
      <c r="C35" s="230" t="s">
        <v>45</v>
      </c>
      <c r="D35" s="230"/>
      <c r="E35" s="230"/>
      <c r="F35" s="19"/>
      <c r="G35" s="17">
        <f>F35*G28</f>
        <v>0</v>
      </c>
    </row>
    <row r="36" spans="1:7">
      <c r="B36" s="210" t="s">
        <v>46</v>
      </c>
      <c r="C36" s="211"/>
      <c r="D36" s="211"/>
      <c r="E36" s="211"/>
      <c r="F36" s="212"/>
      <c r="G36" s="15">
        <f>SUM(G28:G35)</f>
        <v>873.6</v>
      </c>
    </row>
    <row r="38" spans="1:7" ht="15.75" customHeight="1">
      <c r="A38" s="231" t="s">
        <v>47</v>
      </c>
      <c r="B38" s="231"/>
      <c r="C38" s="231"/>
      <c r="D38" s="231"/>
      <c r="E38" s="231"/>
      <c r="F38" s="231"/>
      <c r="G38" s="10"/>
    </row>
    <row r="40" spans="1:7" ht="15.75" customHeight="1">
      <c r="A40" s="4">
        <v>2</v>
      </c>
      <c r="B40" s="210" t="s">
        <v>48</v>
      </c>
      <c r="C40" s="211"/>
      <c r="D40" s="211"/>
      <c r="E40" s="212"/>
      <c r="F40" s="15" t="s">
        <v>33</v>
      </c>
    </row>
    <row r="41" spans="1:7" ht="15.75" customHeight="1">
      <c r="A41" s="4" t="s">
        <v>5</v>
      </c>
      <c r="B41" s="206" t="s">
        <v>49</v>
      </c>
      <c r="C41" s="207"/>
      <c r="D41" s="20">
        <v>12</v>
      </c>
      <c r="E41" s="21">
        <v>6</v>
      </c>
      <c r="F41" s="22">
        <f>IF(((E41*15-G36*6%)&lt;=0),"0,00",E41*15-G36*6%)</f>
        <v>37.58</v>
      </c>
    </row>
    <row r="42" spans="1:7">
      <c r="A42" s="4" t="s">
        <v>7</v>
      </c>
      <c r="B42" s="206" t="s">
        <v>50</v>
      </c>
      <c r="C42" s="207"/>
      <c r="D42" s="20"/>
      <c r="E42" s="21">
        <v>20</v>
      </c>
      <c r="F42" s="23">
        <f>E42*22</f>
        <v>440</v>
      </c>
      <c r="G42" s="24"/>
    </row>
    <row r="43" spans="1:7">
      <c r="A43" s="4" t="s">
        <v>10</v>
      </c>
      <c r="B43" s="206" t="s">
        <v>51</v>
      </c>
      <c r="C43" s="207"/>
      <c r="D43" s="207"/>
      <c r="E43" s="208"/>
      <c r="F43" s="23">
        <v>150</v>
      </c>
      <c r="G43" s="24"/>
    </row>
    <row r="44" spans="1:7">
      <c r="A44" s="4" t="s">
        <v>13</v>
      </c>
      <c r="B44" s="206" t="s">
        <v>52</v>
      </c>
      <c r="C44" s="207"/>
      <c r="D44" s="207"/>
      <c r="E44" s="208"/>
      <c r="F44" s="26">
        <v>0</v>
      </c>
      <c r="G44" s="24"/>
    </row>
    <row r="45" spans="1:7">
      <c r="A45" s="4" t="s">
        <v>38</v>
      </c>
      <c r="B45" s="206" t="s">
        <v>53</v>
      </c>
      <c r="C45" s="207"/>
      <c r="D45" s="207"/>
      <c r="E45" s="208"/>
      <c r="F45" s="23">
        <v>2.5</v>
      </c>
      <c r="G45" s="24"/>
    </row>
    <row r="46" spans="1:7">
      <c r="A46" s="4" t="s">
        <v>42</v>
      </c>
      <c r="B46" s="206" t="s">
        <v>54</v>
      </c>
      <c r="C46" s="207"/>
      <c r="D46" s="207"/>
      <c r="E46" s="208"/>
      <c r="F46" s="23">
        <v>4.5</v>
      </c>
      <c r="G46" s="24"/>
    </row>
    <row r="47" spans="1:7">
      <c r="A47" s="4" t="s">
        <v>44</v>
      </c>
      <c r="B47" s="232" t="s">
        <v>55</v>
      </c>
      <c r="C47" s="233"/>
      <c r="D47" s="233"/>
      <c r="E47" s="234"/>
      <c r="F47" s="25">
        <v>0</v>
      </c>
      <c r="G47" s="24"/>
    </row>
    <row r="48" spans="1:7">
      <c r="A48" s="205" t="s">
        <v>56</v>
      </c>
      <c r="B48" s="205"/>
      <c r="C48" s="205"/>
      <c r="D48" s="205"/>
      <c r="E48" s="205"/>
      <c r="F48" s="27">
        <f>SUM(F41:F47)</f>
        <v>634.58000000000004</v>
      </c>
      <c r="G48" s="24"/>
    </row>
    <row r="49" spans="1:7">
      <c r="G49" s="24"/>
    </row>
    <row r="50" spans="1:7" ht="15.75" customHeight="1">
      <c r="A50" s="231" t="s">
        <v>57</v>
      </c>
      <c r="B50" s="231"/>
      <c r="C50" s="231"/>
      <c r="D50" s="231"/>
      <c r="E50" s="231"/>
      <c r="F50" s="231"/>
      <c r="G50" s="24"/>
    </row>
    <row r="51" spans="1:7">
      <c r="G51" s="24"/>
    </row>
    <row r="52" spans="1:7">
      <c r="A52" s="4">
        <v>3</v>
      </c>
      <c r="B52" s="205" t="s">
        <v>58</v>
      </c>
      <c r="C52" s="205"/>
      <c r="D52" s="205"/>
      <c r="E52" s="205"/>
      <c r="F52" s="15" t="s">
        <v>33</v>
      </c>
      <c r="G52" s="7"/>
    </row>
    <row r="53" spans="1:7">
      <c r="A53" s="4" t="s">
        <v>5</v>
      </c>
      <c r="B53" s="230" t="s">
        <v>59</v>
      </c>
      <c r="C53" s="230"/>
      <c r="D53" s="230"/>
      <c r="E53" s="230"/>
      <c r="F53" s="22" t="e">
        <f>#REF!</f>
        <v>#REF!</v>
      </c>
      <c r="G53" s="10"/>
    </row>
    <row r="54" spans="1:7">
      <c r="A54" s="4" t="s">
        <v>7</v>
      </c>
      <c r="B54" s="206" t="s">
        <v>60</v>
      </c>
      <c r="C54" s="207"/>
      <c r="D54" s="207"/>
      <c r="E54" s="208"/>
      <c r="F54" s="17">
        <v>0</v>
      </c>
      <c r="G54" s="12"/>
    </row>
    <row r="55" spans="1:7">
      <c r="A55" s="4" t="s">
        <v>10</v>
      </c>
      <c r="B55" s="230" t="s">
        <v>61</v>
      </c>
      <c r="C55" s="230"/>
      <c r="D55" s="230"/>
      <c r="E55" s="230"/>
      <c r="F55" s="17">
        <v>0</v>
      </c>
      <c r="G55" s="12"/>
    </row>
    <row r="56" spans="1:7">
      <c r="A56" s="4" t="s">
        <v>13</v>
      </c>
      <c r="B56" s="230" t="s">
        <v>62</v>
      </c>
      <c r="C56" s="230"/>
      <c r="D56" s="230"/>
      <c r="E56" s="230"/>
      <c r="F56" s="17">
        <v>0</v>
      </c>
      <c r="G56" s="10"/>
    </row>
    <row r="57" spans="1:7">
      <c r="A57" s="205" t="s">
        <v>63</v>
      </c>
      <c r="B57" s="205"/>
      <c r="C57" s="205"/>
      <c r="D57" s="205"/>
      <c r="E57" s="205"/>
      <c r="F57" s="15" t="e">
        <f>SUM(F53:F56)</f>
        <v>#REF!</v>
      </c>
      <c r="G57" s="12"/>
    </row>
    <row r="58" spans="1:7">
      <c r="G58" s="10"/>
    </row>
    <row r="59" spans="1:7">
      <c r="A59" s="219" t="s">
        <v>64</v>
      </c>
      <c r="B59" s="219"/>
      <c r="C59" s="219"/>
      <c r="D59" s="219"/>
      <c r="E59" s="219"/>
      <c r="F59" s="219"/>
    </row>
    <row r="60" spans="1:7">
      <c r="A60" s="9"/>
      <c r="B60" s="9"/>
      <c r="C60" s="9"/>
      <c r="D60" s="9"/>
      <c r="E60" s="9"/>
      <c r="F60" s="9"/>
    </row>
    <row r="61" spans="1:7">
      <c r="A61" s="9"/>
      <c r="B61" s="219" t="s">
        <v>65</v>
      </c>
      <c r="C61" s="219"/>
      <c r="D61" s="219"/>
      <c r="E61" s="219"/>
      <c r="F61" s="219"/>
    </row>
    <row r="62" spans="1:7">
      <c r="B62" s="1" t="s">
        <v>66</v>
      </c>
    </row>
    <row r="63" spans="1:7">
      <c r="A63" s="5" t="s">
        <v>67</v>
      </c>
      <c r="B63" s="205" t="s">
        <v>68</v>
      </c>
      <c r="C63" s="205"/>
      <c r="D63" s="205"/>
      <c r="E63" s="5" t="s">
        <v>32</v>
      </c>
      <c r="F63" s="15" t="s">
        <v>33</v>
      </c>
    </row>
    <row r="64" spans="1:7">
      <c r="A64" s="4" t="s">
        <v>5</v>
      </c>
      <c r="B64" s="230" t="s">
        <v>69</v>
      </c>
      <c r="C64" s="230"/>
      <c r="D64" s="230"/>
      <c r="E64" s="28">
        <v>0.2</v>
      </c>
      <c r="F64" s="17">
        <f t="shared" ref="F64:F71" si="0">E64*$G$36</f>
        <v>174.72</v>
      </c>
      <c r="G64" s="279"/>
    </row>
    <row r="65" spans="1:9">
      <c r="A65" s="4" t="s">
        <v>7</v>
      </c>
      <c r="B65" s="230" t="s">
        <v>70</v>
      </c>
      <c r="C65" s="230"/>
      <c r="D65" s="230"/>
      <c r="E65" s="28">
        <v>1.4999999999999999E-2</v>
      </c>
      <c r="F65" s="17">
        <f t="shared" si="0"/>
        <v>13.1</v>
      </c>
      <c r="G65" s="279"/>
    </row>
    <row r="66" spans="1:9">
      <c r="A66" s="4" t="s">
        <v>10</v>
      </c>
      <c r="B66" s="230" t="s">
        <v>71</v>
      </c>
      <c r="C66" s="230"/>
      <c r="D66" s="230"/>
      <c r="E66" s="28">
        <v>0.01</v>
      </c>
      <c r="F66" s="17">
        <f t="shared" si="0"/>
        <v>8.74</v>
      </c>
      <c r="G66" s="279"/>
    </row>
    <row r="67" spans="1:9">
      <c r="A67" s="4" t="s">
        <v>13</v>
      </c>
      <c r="B67" s="230" t="s">
        <v>72</v>
      </c>
      <c r="C67" s="230"/>
      <c r="D67" s="230"/>
      <c r="E67" s="28">
        <v>2E-3</v>
      </c>
      <c r="F67" s="17">
        <f t="shared" si="0"/>
        <v>1.75</v>
      </c>
      <c r="G67" s="279"/>
    </row>
    <row r="68" spans="1:9">
      <c r="A68" s="4" t="s">
        <v>38</v>
      </c>
      <c r="B68" s="230" t="s">
        <v>73</v>
      </c>
      <c r="C68" s="230"/>
      <c r="D68" s="230"/>
      <c r="E68" s="28">
        <v>2.5000000000000001E-2</v>
      </c>
      <c r="F68" s="17">
        <f t="shared" si="0"/>
        <v>21.84</v>
      </c>
      <c r="G68" s="279"/>
    </row>
    <row r="69" spans="1:9">
      <c r="A69" s="4" t="s">
        <v>40</v>
      </c>
      <c r="B69" s="230" t="s">
        <v>74</v>
      </c>
      <c r="C69" s="230"/>
      <c r="D69" s="230"/>
      <c r="E69" s="28">
        <v>0.08</v>
      </c>
      <c r="F69" s="17">
        <f t="shared" si="0"/>
        <v>69.89</v>
      </c>
      <c r="G69" s="279"/>
    </row>
    <row r="70" spans="1:9">
      <c r="A70" s="4" t="s">
        <v>42</v>
      </c>
      <c r="B70" s="235" t="s">
        <v>75</v>
      </c>
      <c r="C70" s="235"/>
      <c r="D70" s="235"/>
      <c r="E70" s="28">
        <v>0.03</v>
      </c>
      <c r="F70" s="17">
        <f t="shared" si="0"/>
        <v>26.21</v>
      </c>
      <c r="G70" s="279"/>
    </row>
    <row r="71" spans="1:9">
      <c r="A71" s="4" t="s">
        <v>44</v>
      </c>
      <c r="B71" s="230" t="s">
        <v>76</v>
      </c>
      <c r="C71" s="230"/>
      <c r="D71" s="230"/>
      <c r="E71" s="28">
        <v>6.0000000000000001E-3</v>
      </c>
      <c r="F71" s="17">
        <f t="shared" si="0"/>
        <v>5.24</v>
      </c>
      <c r="G71" s="279"/>
    </row>
    <row r="72" spans="1:9">
      <c r="A72" s="205" t="s">
        <v>77</v>
      </c>
      <c r="B72" s="205"/>
      <c r="C72" s="205"/>
      <c r="D72" s="205"/>
      <c r="E72" s="29">
        <f>SUM(E64:E71)</f>
        <v>0.36799999999999999</v>
      </c>
      <c r="F72" s="15">
        <f>SUM(F64:F71)</f>
        <v>321.49</v>
      </c>
    </row>
    <row r="73" spans="1:9">
      <c r="A73" s="14"/>
      <c r="B73" s="14"/>
      <c r="C73" s="14"/>
      <c r="D73" s="14"/>
      <c r="E73" s="30"/>
      <c r="F73" s="31"/>
    </row>
    <row r="74" spans="1:9">
      <c r="A74" s="236" t="s">
        <v>78</v>
      </c>
      <c r="B74" s="236"/>
      <c r="C74" s="236"/>
      <c r="D74" s="236"/>
      <c r="E74" s="236"/>
      <c r="F74" s="236"/>
    </row>
    <row r="75" spans="1:9">
      <c r="B75" s="10"/>
      <c r="C75" s="10"/>
      <c r="D75" s="10"/>
      <c r="E75" s="32"/>
    </row>
    <row r="76" spans="1:9">
      <c r="A76" s="5" t="s">
        <v>79</v>
      </c>
      <c r="B76" s="205" t="s">
        <v>80</v>
      </c>
      <c r="C76" s="205"/>
      <c r="D76" s="205"/>
      <c r="E76" s="5" t="s">
        <v>32</v>
      </c>
      <c r="F76" s="15" t="s">
        <v>33</v>
      </c>
    </row>
    <row r="77" spans="1:9">
      <c r="A77" s="4" t="s">
        <v>5</v>
      </c>
      <c r="B77" s="230" t="s">
        <v>80</v>
      </c>
      <c r="C77" s="230"/>
      <c r="D77" s="230"/>
      <c r="E77" s="28">
        <v>8.3299999999999999E-2</v>
      </c>
      <c r="F77" s="17">
        <f>E77*$G$36</f>
        <v>72.77</v>
      </c>
      <c r="G77" s="33"/>
    </row>
    <row r="78" spans="1:9">
      <c r="A78" s="205" t="s">
        <v>81</v>
      </c>
      <c r="B78" s="205"/>
      <c r="C78" s="205"/>
      <c r="D78" s="205"/>
      <c r="E78" s="29">
        <f>E77</f>
        <v>8.3299999999999999E-2</v>
      </c>
      <c r="F78" s="15">
        <f>SUM(F77:F77)</f>
        <v>72.77</v>
      </c>
    </row>
    <row r="79" spans="1:9">
      <c r="A79" s="34" t="s">
        <v>7</v>
      </c>
      <c r="B79" s="237" t="s">
        <v>82</v>
      </c>
      <c r="C79" s="237"/>
      <c r="D79" s="237"/>
      <c r="E79" s="28">
        <f>E72*E77</f>
        <v>3.0700000000000002E-2</v>
      </c>
      <c r="F79" s="35">
        <f>F78*E72</f>
        <v>26.78</v>
      </c>
      <c r="G79" s="33"/>
      <c r="H79" s="33"/>
      <c r="I79" s="33"/>
    </row>
    <row r="80" spans="1:9">
      <c r="A80" s="210" t="s">
        <v>77</v>
      </c>
      <c r="B80" s="211"/>
      <c r="C80" s="211"/>
      <c r="D80" s="211"/>
      <c r="E80" s="29">
        <f>SUM(E78:E79)</f>
        <v>0.114</v>
      </c>
      <c r="F80" s="15">
        <f>SUM(F78:F79)</f>
        <v>99.55</v>
      </c>
      <c r="G80" s="33"/>
    </row>
    <row r="81" spans="1:8">
      <c r="B81" s="10"/>
      <c r="C81" s="10"/>
      <c r="D81" s="10"/>
      <c r="E81" s="32"/>
    </row>
    <row r="82" spans="1:8">
      <c r="A82" s="5" t="s">
        <v>83</v>
      </c>
      <c r="B82" s="209" t="s">
        <v>84</v>
      </c>
      <c r="C82" s="209"/>
      <c r="D82" s="209"/>
      <c r="E82" s="5" t="s">
        <v>32</v>
      </c>
      <c r="F82" s="15" t="s">
        <v>33</v>
      </c>
    </row>
    <row r="83" spans="1:8">
      <c r="A83" s="4" t="s">
        <v>5</v>
      </c>
      <c r="B83" s="206" t="s">
        <v>85</v>
      </c>
      <c r="C83" s="207"/>
      <c r="D83" s="208"/>
      <c r="E83" s="28">
        <v>2.0000000000000001E-4</v>
      </c>
      <c r="F83" s="17">
        <f>E83*$G$36</f>
        <v>0.17</v>
      </c>
    </row>
    <row r="84" spans="1:8" ht="32.25" customHeight="1">
      <c r="A84" s="34" t="s">
        <v>7</v>
      </c>
      <c r="B84" s="237" t="s">
        <v>86</v>
      </c>
      <c r="C84" s="237"/>
      <c r="D84" s="237"/>
      <c r="E84" s="36">
        <f>E83*E72</f>
        <v>1E-4</v>
      </c>
      <c r="F84" s="35">
        <f>F83*E72</f>
        <v>0.06</v>
      </c>
    </row>
    <row r="85" spans="1:8">
      <c r="A85" s="210" t="s">
        <v>77</v>
      </c>
      <c r="B85" s="211"/>
      <c r="C85" s="211"/>
      <c r="D85" s="212"/>
      <c r="E85" s="29">
        <f>SUM(E83:E84)</f>
        <v>2.9999999999999997E-4</v>
      </c>
      <c r="F85" s="15">
        <f>SUM(F83:F84)</f>
        <v>0.23</v>
      </c>
    </row>
    <row r="87" spans="1:8">
      <c r="A87" s="229" t="s">
        <v>87</v>
      </c>
      <c r="B87" s="229"/>
      <c r="C87" s="229"/>
      <c r="D87" s="229"/>
      <c r="E87" s="229"/>
      <c r="F87" s="229"/>
    </row>
    <row r="88" spans="1:8">
      <c r="G88" s="37"/>
    </row>
    <row r="89" spans="1:8">
      <c r="A89" s="5" t="s">
        <v>88</v>
      </c>
      <c r="B89" s="205" t="s">
        <v>89</v>
      </c>
      <c r="C89" s="205"/>
      <c r="D89" s="205"/>
      <c r="E89" s="5" t="s">
        <v>32</v>
      </c>
      <c r="F89" s="15" t="s">
        <v>33</v>
      </c>
    </row>
    <row r="90" spans="1:8">
      <c r="A90" s="34" t="s">
        <v>5</v>
      </c>
      <c r="B90" s="238" t="s">
        <v>90</v>
      </c>
      <c r="C90" s="238"/>
      <c r="D90" s="238"/>
      <c r="E90" s="36">
        <v>4.1999999999999997E-3</v>
      </c>
      <c r="F90" s="35">
        <f>E90*$G$36</f>
        <v>3.67</v>
      </c>
      <c r="G90" s="33"/>
      <c r="H90" s="33"/>
    </row>
    <row r="91" spans="1:8">
      <c r="A91" s="34" t="s">
        <v>7</v>
      </c>
      <c r="B91" s="237" t="s">
        <v>91</v>
      </c>
      <c r="C91" s="237"/>
      <c r="D91" s="237"/>
      <c r="E91" s="36">
        <v>2.9999999999999997E-4</v>
      </c>
      <c r="F91" s="35">
        <f>F90*E69</f>
        <v>0.28999999999999998</v>
      </c>
      <c r="G91" s="10"/>
    </row>
    <row r="92" spans="1:8" ht="12.75" customHeight="1">
      <c r="A92" s="34" t="s">
        <v>10</v>
      </c>
      <c r="B92" s="239" t="s">
        <v>92</v>
      </c>
      <c r="C92" s="239"/>
      <c r="D92" s="239"/>
      <c r="E92" s="36">
        <v>4.3499999999999997E-2</v>
      </c>
      <c r="F92" s="35">
        <f>E92*$G$36</f>
        <v>38</v>
      </c>
      <c r="G92" s="10"/>
    </row>
    <row r="93" spans="1:8">
      <c r="A93" s="34" t="s">
        <v>13</v>
      </c>
      <c r="B93" s="237" t="s">
        <v>93</v>
      </c>
      <c r="C93" s="237"/>
      <c r="D93" s="237"/>
      <c r="E93" s="36">
        <v>1.9400000000000001E-2</v>
      </c>
      <c r="F93" s="35">
        <f>E93*$G$36</f>
        <v>16.95</v>
      </c>
      <c r="G93" s="7"/>
    </row>
    <row r="94" spans="1:8">
      <c r="A94" s="34" t="s">
        <v>38</v>
      </c>
      <c r="B94" s="237" t="s">
        <v>94</v>
      </c>
      <c r="C94" s="237"/>
      <c r="D94" s="237"/>
      <c r="E94" s="36">
        <f>E93*E72</f>
        <v>7.1000000000000004E-3</v>
      </c>
      <c r="F94" s="35">
        <f>E94*$G$36</f>
        <v>6.2</v>
      </c>
      <c r="G94" s="7"/>
    </row>
    <row r="95" spans="1:8" ht="12.75" customHeight="1">
      <c r="A95" s="34" t="s">
        <v>40</v>
      </c>
      <c r="B95" s="240" t="s">
        <v>95</v>
      </c>
      <c r="C95" s="241"/>
      <c r="D95" s="242"/>
      <c r="E95" s="38">
        <v>6.4999999999999997E-3</v>
      </c>
      <c r="F95" s="35">
        <f>E95*$G$36</f>
        <v>5.68</v>
      </c>
      <c r="G95" s="7"/>
    </row>
    <row r="96" spans="1:8">
      <c r="A96" s="243" t="s">
        <v>77</v>
      </c>
      <c r="B96" s="244"/>
      <c r="C96" s="244"/>
      <c r="D96" s="245"/>
      <c r="E96" s="39">
        <f>SUM(E90:E95)</f>
        <v>8.1000000000000003E-2</v>
      </c>
      <c r="F96" s="40">
        <f>SUM(F90:F95)</f>
        <v>70.790000000000006</v>
      </c>
      <c r="G96" s="10"/>
    </row>
    <row r="98" spans="1:7">
      <c r="A98" s="229" t="s">
        <v>96</v>
      </c>
      <c r="B98" s="229"/>
      <c r="C98" s="229"/>
      <c r="D98" s="229"/>
      <c r="E98" s="229"/>
      <c r="F98" s="229"/>
    </row>
    <row r="100" spans="1:7" ht="30.75" customHeight="1">
      <c r="A100" s="41" t="s">
        <v>97</v>
      </c>
      <c r="B100" s="246" t="s">
        <v>98</v>
      </c>
      <c r="C100" s="247"/>
      <c r="D100" s="248"/>
      <c r="E100" s="41" t="s">
        <v>32</v>
      </c>
      <c r="F100" s="40" t="s">
        <v>33</v>
      </c>
    </row>
    <row r="101" spans="1:7">
      <c r="A101" s="34" t="s">
        <v>5</v>
      </c>
      <c r="B101" s="249" t="s">
        <v>99</v>
      </c>
      <c r="C101" s="249"/>
      <c r="D101" s="249"/>
      <c r="E101" s="46">
        <v>0.121</v>
      </c>
      <c r="F101" s="35">
        <f t="shared" ref="F101:F106" si="1">E101*$G$36</f>
        <v>105.71</v>
      </c>
      <c r="G101" s="43"/>
    </row>
    <row r="102" spans="1:7">
      <c r="A102" s="34" t="s">
        <v>7</v>
      </c>
      <c r="B102" s="237" t="s">
        <v>100</v>
      </c>
      <c r="C102" s="237"/>
      <c r="D102" s="237"/>
      <c r="E102" s="38">
        <v>1.66E-2</v>
      </c>
      <c r="F102" s="35">
        <f t="shared" si="1"/>
        <v>14.5</v>
      </c>
    </row>
    <row r="103" spans="1:7">
      <c r="A103" s="34" t="s">
        <v>10</v>
      </c>
      <c r="B103" s="250" t="s">
        <v>101</v>
      </c>
      <c r="C103" s="251"/>
      <c r="D103" s="252"/>
      <c r="E103" s="36">
        <v>2.0000000000000001E-4</v>
      </c>
      <c r="F103" s="35">
        <f t="shared" si="1"/>
        <v>0.17</v>
      </c>
    </row>
    <row r="104" spans="1:7">
      <c r="A104" s="34" t="s">
        <v>13</v>
      </c>
      <c r="B104" s="250" t="s">
        <v>102</v>
      </c>
      <c r="C104" s="251"/>
      <c r="D104" s="252"/>
      <c r="E104" s="38">
        <v>2.8E-3</v>
      </c>
      <c r="F104" s="35">
        <f t="shared" si="1"/>
        <v>2.4500000000000002</v>
      </c>
      <c r="G104" s="32"/>
    </row>
    <row r="105" spans="1:7">
      <c r="A105" s="34" t="s">
        <v>38</v>
      </c>
      <c r="B105" s="237" t="s">
        <v>103</v>
      </c>
      <c r="C105" s="237"/>
      <c r="D105" s="237"/>
      <c r="E105" s="38">
        <v>2.9999999999999997E-4</v>
      </c>
      <c r="F105" s="35">
        <f t="shared" si="1"/>
        <v>0.26</v>
      </c>
      <c r="G105" s="32"/>
    </row>
    <row r="106" spans="1:7">
      <c r="A106" s="34" t="s">
        <v>40</v>
      </c>
      <c r="B106" s="250" t="s">
        <v>104</v>
      </c>
      <c r="C106" s="251"/>
      <c r="D106" s="252"/>
      <c r="E106" s="36">
        <v>0</v>
      </c>
      <c r="F106" s="35">
        <f t="shared" si="1"/>
        <v>0</v>
      </c>
    </row>
    <row r="107" spans="1:7">
      <c r="A107" s="253" t="s">
        <v>81</v>
      </c>
      <c r="B107" s="254"/>
      <c r="C107" s="254"/>
      <c r="D107" s="255"/>
      <c r="E107" s="45">
        <f>SUM(E101:E106)</f>
        <v>0.1409</v>
      </c>
      <c r="F107" s="40">
        <f>SUM(F101:F106)</f>
        <v>123.09</v>
      </c>
    </row>
    <row r="108" spans="1:7">
      <c r="A108" s="34" t="s">
        <v>42</v>
      </c>
      <c r="B108" s="237" t="s">
        <v>105</v>
      </c>
      <c r="C108" s="237"/>
      <c r="D108" s="237"/>
      <c r="E108" s="46">
        <f>E107*E72</f>
        <v>5.1900000000000002E-2</v>
      </c>
      <c r="F108" s="35">
        <f>F107*E72</f>
        <v>45.3</v>
      </c>
    </row>
    <row r="109" spans="1:7">
      <c r="A109" s="243" t="s">
        <v>77</v>
      </c>
      <c r="B109" s="244"/>
      <c r="C109" s="244"/>
      <c r="D109" s="244"/>
      <c r="E109" s="39">
        <f>E107+E108</f>
        <v>0.1928</v>
      </c>
      <c r="F109" s="40">
        <f>SUM(F107:F108)</f>
        <v>168.39</v>
      </c>
    </row>
    <row r="111" spans="1:7">
      <c r="A111" s="219" t="s">
        <v>106</v>
      </c>
      <c r="B111" s="219"/>
      <c r="C111" s="219"/>
      <c r="D111" s="219"/>
      <c r="E111" s="219"/>
      <c r="F111" s="219"/>
    </row>
    <row r="112" spans="1:7">
      <c r="A112" s="47"/>
    </row>
    <row r="113" spans="1:7">
      <c r="A113" s="5">
        <v>4</v>
      </c>
      <c r="B113" s="205" t="s">
        <v>107</v>
      </c>
      <c r="C113" s="205"/>
      <c r="D113" s="205"/>
      <c r="E113" s="205"/>
      <c r="F113" s="17" t="s">
        <v>33</v>
      </c>
    </row>
    <row r="114" spans="1:7">
      <c r="A114" s="3" t="s">
        <v>67</v>
      </c>
      <c r="B114" s="230" t="s">
        <v>108</v>
      </c>
      <c r="C114" s="230"/>
      <c r="D114" s="230"/>
      <c r="E114" s="230"/>
      <c r="F114" s="17">
        <f>F72</f>
        <v>321.49</v>
      </c>
    </row>
    <row r="115" spans="1:7">
      <c r="A115" s="3" t="s">
        <v>79</v>
      </c>
      <c r="B115" s="256" t="s">
        <v>109</v>
      </c>
      <c r="C115" s="256"/>
      <c r="D115" s="256"/>
      <c r="E115" s="256"/>
      <c r="F115" s="17">
        <f>F80</f>
        <v>99.55</v>
      </c>
    </row>
    <row r="116" spans="1:7">
      <c r="A116" s="3" t="s">
        <v>83</v>
      </c>
      <c r="B116" s="230" t="s">
        <v>110</v>
      </c>
      <c r="C116" s="230"/>
      <c r="D116" s="230"/>
      <c r="E116" s="230"/>
      <c r="F116" s="17">
        <f>F85</f>
        <v>0.23</v>
      </c>
    </row>
    <row r="117" spans="1:7">
      <c r="A117" s="3" t="s">
        <v>88</v>
      </c>
      <c r="B117" s="230" t="s">
        <v>111</v>
      </c>
      <c r="C117" s="230"/>
      <c r="D117" s="230"/>
      <c r="E117" s="230"/>
      <c r="F117" s="17">
        <f>F96</f>
        <v>70.790000000000006</v>
      </c>
    </row>
    <row r="118" spans="1:7">
      <c r="A118" s="3" t="s">
        <v>97</v>
      </c>
      <c r="B118" s="230" t="s">
        <v>112</v>
      </c>
      <c r="C118" s="230"/>
      <c r="D118" s="230"/>
      <c r="E118" s="230"/>
      <c r="F118" s="17">
        <f>F109</f>
        <v>168.39</v>
      </c>
    </row>
    <row r="119" spans="1:7">
      <c r="A119" s="3" t="s">
        <v>113</v>
      </c>
      <c r="B119" s="230" t="s">
        <v>55</v>
      </c>
      <c r="C119" s="230"/>
      <c r="D119" s="230"/>
      <c r="E119" s="230"/>
      <c r="F119" s="17"/>
    </row>
    <row r="120" spans="1:7">
      <c r="A120" s="205" t="s">
        <v>77</v>
      </c>
      <c r="B120" s="205"/>
      <c r="C120" s="205"/>
      <c r="D120" s="205"/>
      <c r="E120" s="205"/>
      <c r="F120" s="15">
        <f>SUM(F114:F119)</f>
        <v>660.45</v>
      </c>
    </row>
    <row r="122" spans="1:7">
      <c r="A122" s="219" t="s">
        <v>114</v>
      </c>
      <c r="B122" s="219"/>
      <c r="C122" s="219"/>
      <c r="D122" s="219"/>
      <c r="E122" s="219"/>
      <c r="F122" s="219"/>
      <c r="G122" s="48"/>
    </row>
    <row r="124" spans="1:7">
      <c r="A124" s="5">
        <v>5</v>
      </c>
      <c r="B124" s="205" t="s">
        <v>115</v>
      </c>
      <c r="C124" s="205"/>
      <c r="D124" s="205"/>
      <c r="E124" s="5" t="s">
        <v>32</v>
      </c>
      <c r="F124" s="15" t="s">
        <v>33</v>
      </c>
    </row>
    <row r="125" spans="1:7">
      <c r="A125" s="34" t="s">
        <v>5</v>
      </c>
      <c r="B125" s="257" t="s">
        <v>116</v>
      </c>
      <c r="C125" s="257"/>
      <c r="D125" s="257"/>
      <c r="E125" s="46">
        <v>0.03</v>
      </c>
      <c r="F125" s="35" t="e">
        <f>E125*($G$36+$F$48+$F$57+$F$120)</f>
        <v>#REF!</v>
      </c>
    </row>
    <row r="126" spans="1:7">
      <c r="A126" s="34" t="s">
        <v>7</v>
      </c>
      <c r="B126" s="258" t="s">
        <v>117</v>
      </c>
      <c r="C126" s="259"/>
      <c r="D126" s="259"/>
      <c r="E126" s="49">
        <f>E127+E128+E129</f>
        <v>0.14249999999999999</v>
      </c>
      <c r="F126" s="40" t="e">
        <f>SUM(F127:F129)</f>
        <v>#REF!</v>
      </c>
    </row>
    <row r="127" spans="1:7">
      <c r="A127" s="34" t="s">
        <v>118</v>
      </c>
      <c r="B127" s="250" t="s">
        <v>119</v>
      </c>
      <c r="C127" s="251"/>
      <c r="D127" s="252"/>
      <c r="E127" s="36">
        <v>7.5999999999999998E-2</v>
      </c>
      <c r="F127" s="35" t="e">
        <f>E127*(G36+F48+F57+F120+F125+F131)/(1-E126)</f>
        <v>#REF!</v>
      </c>
    </row>
    <row r="128" spans="1:7">
      <c r="A128" s="34" t="s">
        <v>120</v>
      </c>
      <c r="B128" s="250" t="s">
        <v>121</v>
      </c>
      <c r="C128" s="251"/>
      <c r="D128" s="252"/>
      <c r="E128" s="36">
        <v>1.6500000000000001E-2</v>
      </c>
      <c r="F128" s="35" t="e">
        <f>E128*(G36+F48+F57+F120+F125+F131)/(1-E126)</f>
        <v>#REF!</v>
      </c>
    </row>
    <row r="129" spans="1:8">
      <c r="A129" s="34" t="s">
        <v>122</v>
      </c>
      <c r="B129" s="295" t="s">
        <v>123</v>
      </c>
      <c r="C129" s="296"/>
      <c r="D129" s="297"/>
      <c r="E129" s="36">
        <v>0.05</v>
      </c>
      <c r="F129" s="35" t="e">
        <f>E129*(G36+F48+F57+F120+F125+F131)/(1-E126)</f>
        <v>#REF!</v>
      </c>
    </row>
    <row r="130" spans="1:8">
      <c r="A130" s="34" t="s">
        <v>124</v>
      </c>
      <c r="B130" s="250" t="s">
        <v>125</v>
      </c>
      <c r="C130" s="251"/>
      <c r="D130" s="252"/>
      <c r="E130" s="51"/>
      <c r="F130" s="40"/>
    </row>
    <row r="131" spans="1:8">
      <c r="A131" s="34" t="s">
        <v>10</v>
      </c>
      <c r="B131" s="250" t="s">
        <v>126</v>
      </c>
      <c r="C131" s="251"/>
      <c r="D131" s="252"/>
      <c r="E131" s="46">
        <v>7.0000000000000007E-2</v>
      </c>
      <c r="F131" s="35" t="e">
        <f>E131*($G$36+$F$48+$F$57+$F$120+F125)</f>
        <v>#REF!</v>
      </c>
    </row>
    <row r="132" spans="1:8">
      <c r="A132" s="243" t="s">
        <v>77</v>
      </c>
      <c r="B132" s="244"/>
      <c r="C132" s="244"/>
      <c r="D132" s="244"/>
      <c r="E132" s="245"/>
      <c r="F132" s="40" t="e">
        <f>F125+F126+F131</f>
        <v>#REF!</v>
      </c>
      <c r="G132" s="52"/>
    </row>
    <row r="135" spans="1:8" ht="32.25" customHeight="1">
      <c r="A135" s="258" t="s">
        <v>127</v>
      </c>
      <c r="B135" s="259"/>
      <c r="C135" s="259"/>
      <c r="D135" s="259"/>
      <c r="E135" s="298"/>
      <c r="F135" s="35" t="s">
        <v>33</v>
      </c>
    </row>
    <row r="136" spans="1:8">
      <c r="A136" s="34" t="s">
        <v>5</v>
      </c>
      <c r="B136" s="238" t="s">
        <v>128</v>
      </c>
      <c r="C136" s="238"/>
      <c r="D136" s="238"/>
      <c r="E136" s="238"/>
      <c r="F136" s="35">
        <f>G36</f>
        <v>873.6</v>
      </c>
    </row>
    <row r="137" spans="1:8">
      <c r="A137" s="34" t="s">
        <v>7</v>
      </c>
      <c r="B137" s="238" t="s">
        <v>129</v>
      </c>
      <c r="C137" s="238"/>
      <c r="D137" s="238"/>
      <c r="E137" s="238"/>
      <c r="F137" s="35">
        <f>F48</f>
        <v>634.58000000000004</v>
      </c>
    </row>
    <row r="138" spans="1:8">
      <c r="A138" s="34" t="s">
        <v>10</v>
      </c>
      <c r="B138" s="238" t="s">
        <v>130</v>
      </c>
      <c r="C138" s="238"/>
      <c r="D138" s="238"/>
      <c r="E138" s="238"/>
      <c r="F138" s="35" t="e">
        <f>F57</f>
        <v>#REF!</v>
      </c>
    </row>
    <row r="139" spans="1:8">
      <c r="A139" s="34" t="s">
        <v>13</v>
      </c>
      <c r="B139" s="238" t="s">
        <v>131</v>
      </c>
      <c r="C139" s="238"/>
      <c r="D139" s="238"/>
      <c r="E139" s="238"/>
      <c r="F139" s="35">
        <f>F120</f>
        <v>660.45</v>
      </c>
      <c r="G139" s="52"/>
    </row>
    <row r="140" spans="1:8" ht="16.5" customHeight="1">
      <c r="A140" s="243" t="s">
        <v>81</v>
      </c>
      <c r="B140" s="244"/>
      <c r="C140" s="244"/>
      <c r="D140" s="244"/>
      <c r="E140" s="245"/>
      <c r="F140" s="40" t="e">
        <f>SUM(F136:F139)</f>
        <v>#REF!</v>
      </c>
      <c r="G140" s="52"/>
    </row>
    <row r="141" spans="1:8">
      <c r="A141" s="34" t="s">
        <v>38</v>
      </c>
      <c r="B141" s="238" t="s">
        <v>132</v>
      </c>
      <c r="C141" s="238"/>
      <c r="D141" s="238"/>
      <c r="E141" s="238"/>
      <c r="F141" s="35" t="e">
        <f>F132</f>
        <v>#REF!</v>
      </c>
    </row>
    <row r="142" spans="1:8">
      <c r="A142" s="280" t="s">
        <v>77</v>
      </c>
      <c r="B142" s="280"/>
      <c r="C142" s="280"/>
      <c r="D142" s="280"/>
      <c r="E142" s="280"/>
      <c r="F142" s="53" t="e">
        <f>SUM(F140:F141)</f>
        <v>#REF!</v>
      </c>
      <c r="G142" s="52" t="e">
        <f>(F140+F131+F125)/(1-E126)</f>
        <v>#REF!</v>
      </c>
      <c r="H142" s="52"/>
    </row>
    <row r="143" spans="1:8">
      <c r="D143" s="281" t="s">
        <v>133</v>
      </c>
      <c r="E143" s="281"/>
      <c r="F143" s="54" t="e">
        <f>F142/G36</f>
        <v>#REF!</v>
      </c>
    </row>
    <row r="145" spans="1:8" ht="26.25" customHeight="1">
      <c r="A145" s="282" t="s">
        <v>134</v>
      </c>
      <c r="B145" s="282"/>
      <c r="C145" s="282"/>
      <c r="D145" s="282"/>
      <c r="E145" s="282"/>
      <c r="F145" s="282"/>
    </row>
    <row r="146" spans="1:8">
      <c r="A146" s="55"/>
      <c r="B146" s="55"/>
      <c r="C146" s="55"/>
      <c r="D146" s="55"/>
      <c r="E146" s="55"/>
      <c r="F146" s="55"/>
    </row>
    <row r="147" spans="1:8">
      <c r="A147" s="56" t="s">
        <v>135</v>
      </c>
      <c r="B147" s="57"/>
      <c r="C147" s="58"/>
      <c r="D147" s="59" t="s">
        <v>136</v>
      </c>
      <c r="E147" s="57"/>
      <c r="F147" s="60"/>
      <c r="G147" s="61"/>
      <c r="H147" s="61"/>
    </row>
    <row r="148" spans="1:8">
      <c r="A148" s="283" t="s">
        <v>137</v>
      </c>
      <c r="B148" s="284"/>
      <c r="C148" s="285"/>
      <c r="D148" s="286">
        <v>8.3299999999999999E-2</v>
      </c>
      <c r="E148" s="287"/>
      <c r="F148" s="288"/>
    </row>
    <row r="149" spans="1:8">
      <c r="A149" s="289" t="s">
        <v>138</v>
      </c>
      <c r="B149" s="290"/>
      <c r="C149" s="291"/>
      <c r="D149" s="292">
        <v>0.121</v>
      </c>
      <c r="E149" s="293"/>
      <c r="F149" s="294"/>
    </row>
    <row r="150" spans="1:8" ht="33.75" customHeight="1">
      <c r="A150" s="260" t="s">
        <v>139</v>
      </c>
      <c r="B150" s="261"/>
      <c r="C150" s="262"/>
      <c r="D150" s="263">
        <v>0.05</v>
      </c>
      <c r="E150" s="264"/>
      <c r="F150" s="265"/>
    </row>
    <row r="151" spans="1:8">
      <c r="A151" s="266" t="s">
        <v>81</v>
      </c>
      <c r="B151" s="267"/>
      <c r="C151" s="268"/>
      <c r="D151" s="269">
        <v>0.25430000000000003</v>
      </c>
      <c r="E151" s="270"/>
      <c r="F151" s="271"/>
    </row>
    <row r="152" spans="1:8" ht="33.75" customHeight="1">
      <c r="A152" s="272" t="s">
        <v>140</v>
      </c>
      <c r="B152" s="273"/>
      <c r="C152" s="274"/>
      <c r="D152" s="62">
        <v>7.39</v>
      </c>
      <c r="E152" s="63">
        <v>7.6</v>
      </c>
      <c r="F152" s="64">
        <v>7.8200000000000006E-2</v>
      </c>
    </row>
    <row r="153" spans="1:8">
      <c r="A153" s="275" t="s">
        <v>141</v>
      </c>
      <c r="B153" s="276"/>
      <c r="C153" s="277"/>
      <c r="D153" s="65">
        <v>32.82</v>
      </c>
      <c r="E153" s="65">
        <v>33.03</v>
      </c>
      <c r="F153" s="66">
        <v>0.33250000000000002</v>
      </c>
    </row>
    <row r="154" spans="1:8" ht="36" customHeight="1">
      <c r="A154" s="278" t="s">
        <v>142</v>
      </c>
      <c r="B154" s="278"/>
      <c r="C154" s="278"/>
      <c r="D154" s="278"/>
      <c r="E154" s="278"/>
      <c r="F154" s="278"/>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258</v>
      </c>
      <c r="C2" s="74">
        <v>2</v>
      </c>
      <c r="D2" s="74" t="s">
        <v>243</v>
      </c>
      <c r="E2" s="190">
        <v>8.6999999999999993</v>
      </c>
      <c r="F2" s="75">
        <f>E2*C2</f>
        <v>17.399999999999999</v>
      </c>
    </row>
    <row r="3" spans="1:6">
      <c r="A3" s="392" t="s">
        <v>247</v>
      </c>
      <c r="B3" s="392"/>
      <c r="C3" s="392"/>
      <c r="D3" s="392"/>
      <c r="E3" s="392"/>
      <c r="F3" s="75">
        <f>SUM(F2:F2)</f>
        <v>17.399999999999999</v>
      </c>
    </row>
    <row r="4" spans="1:6">
      <c r="A4" s="392" t="s">
        <v>248</v>
      </c>
      <c r="B4" s="392"/>
      <c r="C4" s="392"/>
      <c r="D4" s="392"/>
      <c r="E4" s="392"/>
      <c r="F4" s="75">
        <f>TRUNC(F3/12,2)</f>
        <v>1.45</v>
      </c>
    </row>
  </sheetData>
  <sheetProtection algorithmName="SHA-512" hashValue="JeIKJwqGGZgVeBhOSamP3oeb5tELJTekUVUNUUx9hi3lWXsURjHxvbqX5tArQ5Z0nUJKH/NnyNeF9Xot73sYbw==" saltValue="q7io36q2FUAvWl1QLdLW/w==" spinCount="100000" sheet="1" objects="1" scenarios="1" formatCells="0"/>
  <mergeCells count="2">
    <mergeCell ref="A3:E3"/>
    <mergeCell ref="A4:E4"/>
  </mergeCells>
  <pageMargins left="0.51180555555555596" right="0.51180555555555596" top="0.78680555555555598" bottom="0.78680555555555598" header="0.31458333333333299" footer="0.31458333333333299"/>
  <pageSetup paperSize="9" scale="88" fitToHeight="0"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2" zoomScale="120" zoomScaleNormal="160" zoomScaleSheetLayoutView="120" workbookViewId="0">
      <selection activeCell="F111" sqref="F111"/>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13" t="s">
        <v>156</v>
      </c>
      <c r="D8" s="314"/>
      <c r="E8" s="314"/>
      <c r="F8" s="315"/>
    </row>
    <row r="9" spans="2:8" ht="18" customHeight="1">
      <c r="B9" s="79"/>
      <c r="C9" s="86"/>
      <c r="D9" s="87"/>
      <c r="E9" s="87"/>
      <c r="F9" s="88"/>
    </row>
    <row r="10" spans="2:8" s="76" customFormat="1">
      <c r="B10" s="89"/>
      <c r="C10" s="90" t="s">
        <v>5</v>
      </c>
      <c r="D10" s="91" t="s">
        <v>157</v>
      </c>
      <c r="E10" s="316"/>
      <c r="F10" s="317"/>
      <c r="H10" s="78"/>
    </row>
    <row r="11" spans="2:8" s="76" customFormat="1" ht="37.5" customHeight="1">
      <c r="B11" s="89"/>
      <c r="C11" s="90" t="s">
        <v>7</v>
      </c>
      <c r="D11" s="91" t="s">
        <v>158</v>
      </c>
      <c r="E11" s="318" t="s">
        <v>159</v>
      </c>
      <c r="F11" s="319"/>
      <c r="H11" s="78"/>
    </row>
    <row r="12" spans="2:8" s="76" customFormat="1">
      <c r="B12" s="89"/>
      <c r="C12" s="90" t="s">
        <v>10</v>
      </c>
      <c r="D12" s="91" t="s">
        <v>160</v>
      </c>
      <c r="E12" s="320" t="s">
        <v>298</v>
      </c>
      <c r="F12" s="321"/>
      <c r="H12" s="78"/>
    </row>
    <row r="13" spans="2:8" s="76" customFormat="1">
      <c r="B13" s="89"/>
      <c r="C13" s="90" t="s">
        <v>13</v>
      </c>
      <c r="D13" s="91" t="s">
        <v>161</v>
      </c>
      <c r="E13" s="322" t="s">
        <v>162</v>
      </c>
      <c r="F13" s="323"/>
      <c r="H13" s="78"/>
    </row>
    <row r="14" spans="2:8" s="76" customFormat="1">
      <c r="B14" s="89"/>
      <c r="C14" s="324" t="s">
        <v>163</v>
      </c>
      <c r="D14" s="325"/>
      <c r="E14" s="325"/>
      <c r="F14" s="326"/>
      <c r="H14" s="78"/>
    </row>
    <row r="15" spans="2:8" s="76" customFormat="1">
      <c r="B15" s="89"/>
      <c r="C15" s="90"/>
      <c r="D15" s="91" t="s">
        <v>164</v>
      </c>
      <c r="E15" s="322" t="s">
        <v>20</v>
      </c>
      <c r="F15" s="323"/>
      <c r="H15" s="78"/>
    </row>
    <row r="16" spans="2:8" s="76" customFormat="1">
      <c r="B16" s="89"/>
      <c r="C16" s="92"/>
      <c r="D16" s="327" t="s">
        <v>165</v>
      </c>
      <c r="E16" s="328"/>
      <c r="F16" s="329"/>
      <c r="H16" s="78"/>
    </row>
    <row r="17" spans="2:8" s="76" customFormat="1">
      <c r="B17" s="89"/>
      <c r="C17" s="330" t="s">
        <v>22</v>
      </c>
      <c r="D17" s="331"/>
      <c r="E17" s="331"/>
      <c r="F17" s="332"/>
      <c r="H17" s="78"/>
    </row>
    <row r="18" spans="2:8" s="76" customFormat="1">
      <c r="B18" s="89"/>
      <c r="C18" s="93">
        <v>1</v>
      </c>
      <c r="D18" s="94" t="s">
        <v>166</v>
      </c>
      <c r="E18" s="333" t="s">
        <v>167</v>
      </c>
      <c r="F18" s="334"/>
      <c r="H18" s="78"/>
    </row>
    <row r="19" spans="2:8" s="76" customFormat="1">
      <c r="B19" s="89"/>
      <c r="C19" s="93">
        <v>2</v>
      </c>
      <c r="D19" s="95" t="s">
        <v>168</v>
      </c>
      <c r="E19" s="335" t="s">
        <v>259</v>
      </c>
      <c r="F19" s="336"/>
      <c r="H19" s="78"/>
    </row>
    <row r="20" spans="2:8" s="76" customFormat="1">
      <c r="B20" s="89"/>
      <c r="C20" s="93">
        <v>3</v>
      </c>
      <c r="D20" s="94" t="s">
        <v>170</v>
      </c>
      <c r="E20" s="337">
        <v>1100.92</v>
      </c>
      <c r="F20" s="338"/>
      <c r="H20" s="78"/>
    </row>
    <row r="21" spans="2:8" s="76" customFormat="1">
      <c r="B21" s="89"/>
      <c r="C21" s="93">
        <v>4</v>
      </c>
      <c r="D21" s="94" t="s">
        <v>171</v>
      </c>
      <c r="E21" s="333" t="s">
        <v>260</v>
      </c>
      <c r="F21" s="334"/>
      <c r="H21" s="78"/>
    </row>
    <row r="22" spans="2:8">
      <c r="B22" s="79"/>
      <c r="C22" s="96">
        <v>5</v>
      </c>
      <c r="D22" s="97" t="s">
        <v>28</v>
      </c>
      <c r="E22" s="339">
        <v>44197</v>
      </c>
      <c r="F22" s="340"/>
    </row>
    <row r="23" spans="2:8">
      <c r="B23" s="79"/>
      <c r="C23" s="341" t="s">
        <v>173</v>
      </c>
      <c r="D23" s="342"/>
      <c r="E23" s="342"/>
      <c r="F23" s="34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5"/>
      <c r="D26" s="106" t="s">
        <v>77</v>
      </c>
      <c r="E26" s="107"/>
      <c r="F26" s="108">
        <f>TRUNC(SUM(F25:F25),2)</f>
        <v>1100.92</v>
      </c>
    </row>
    <row r="27" spans="2:8">
      <c r="B27" s="79"/>
      <c r="C27" s="344" t="s">
        <v>175</v>
      </c>
      <c r="D27" s="345"/>
      <c r="E27" s="345"/>
      <c r="F27" s="346"/>
    </row>
    <row r="28" spans="2:8">
      <c r="B28" s="79"/>
      <c r="C28" s="98" t="s">
        <v>176</v>
      </c>
      <c r="D28" s="109" t="s">
        <v>177</v>
      </c>
      <c r="E28" s="110"/>
      <c r="F28" s="101" t="s">
        <v>33</v>
      </c>
    </row>
    <row r="29" spans="2:8">
      <c r="B29" s="79"/>
      <c r="C29" s="93" t="s">
        <v>5</v>
      </c>
      <c r="D29" s="95" t="s">
        <v>178</v>
      </c>
      <c r="E29" s="111">
        <v>8.3299999999999999E-2</v>
      </c>
      <c r="F29" s="112">
        <f>TRUNC(($F$26*E29),2)</f>
        <v>91.7</v>
      </c>
    </row>
    <row r="30" spans="2:8">
      <c r="B30" s="79"/>
      <c r="C30" s="93" t="s">
        <v>7</v>
      </c>
      <c r="D30" s="113" t="s">
        <v>179</v>
      </c>
      <c r="E30" s="114">
        <v>0.121</v>
      </c>
      <c r="F30" s="112">
        <f>TRUNC(($F$26*E30),2)</f>
        <v>133.21</v>
      </c>
    </row>
    <row r="31" spans="2:8">
      <c r="B31" s="79"/>
      <c r="C31" s="105"/>
      <c r="D31" s="106" t="s">
        <v>77</v>
      </c>
      <c r="E31" s="115">
        <f>SUM(E29:E30)</f>
        <v>0.20430000000000001</v>
      </c>
      <c r="F31" s="116">
        <f>TRUNC(SUM(F29:F30),2)</f>
        <v>224.91</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265.16000000000003</v>
      </c>
    </row>
    <row r="35" spans="2:6">
      <c r="B35" s="79"/>
      <c r="C35" s="93" t="s">
        <v>7</v>
      </c>
      <c r="D35" s="102" t="s">
        <v>183</v>
      </c>
      <c r="E35" s="123">
        <v>2.5000000000000001E-2</v>
      </c>
      <c r="F35" s="124">
        <f t="shared" si="0"/>
        <v>33.14</v>
      </c>
    </row>
    <row r="36" spans="2:6">
      <c r="B36" s="79"/>
      <c r="C36" s="93" t="s">
        <v>10</v>
      </c>
      <c r="D36" s="102" t="s">
        <v>184</v>
      </c>
      <c r="E36" s="123">
        <f>'Planilha Almoxarife'!$E$36</f>
        <v>0.03</v>
      </c>
      <c r="F36" s="124">
        <f t="shared" si="0"/>
        <v>39.770000000000003</v>
      </c>
    </row>
    <row r="37" spans="2:6">
      <c r="B37" s="79"/>
      <c r="C37" s="93" t="s">
        <v>13</v>
      </c>
      <c r="D37" s="102" t="s">
        <v>185</v>
      </c>
      <c r="E37" s="123">
        <v>1.4999999999999999E-2</v>
      </c>
      <c r="F37" s="124">
        <f t="shared" si="0"/>
        <v>19.88</v>
      </c>
    </row>
    <row r="38" spans="2:6">
      <c r="B38" s="79"/>
      <c r="C38" s="93" t="s">
        <v>38</v>
      </c>
      <c r="D38" s="102" t="s">
        <v>186</v>
      </c>
      <c r="E38" s="123">
        <v>0.01</v>
      </c>
      <c r="F38" s="124">
        <f t="shared" si="0"/>
        <v>13.25</v>
      </c>
    </row>
    <row r="39" spans="2:6">
      <c r="B39" s="79"/>
      <c r="C39" s="93" t="s">
        <v>40</v>
      </c>
      <c r="D39" s="102" t="s">
        <v>187</v>
      </c>
      <c r="E39" s="123">
        <v>6.0000000000000001E-3</v>
      </c>
      <c r="F39" s="124">
        <f t="shared" si="0"/>
        <v>7.95</v>
      </c>
    </row>
    <row r="40" spans="2:6">
      <c r="B40" s="79"/>
      <c r="C40" s="93" t="s">
        <v>42</v>
      </c>
      <c r="D40" s="102" t="s">
        <v>188</v>
      </c>
      <c r="E40" s="123">
        <v>2E-3</v>
      </c>
      <c r="F40" s="124">
        <f t="shared" si="0"/>
        <v>2.65</v>
      </c>
    </row>
    <row r="41" spans="2:6">
      <c r="B41" s="79"/>
      <c r="C41" s="93" t="s">
        <v>44</v>
      </c>
      <c r="D41" s="102" t="s">
        <v>74</v>
      </c>
      <c r="E41" s="123">
        <v>0.08</v>
      </c>
      <c r="F41" s="124">
        <f t="shared" si="0"/>
        <v>106.06</v>
      </c>
    </row>
    <row r="42" spans="2:6">
      <c r="B42" s="79"/>
      <c r="C42" s="347" t="s">
        <v>77</v>
      </c>
      <c r="D42" s="348"/>
      <c r="E42" s="126">
        <f>SUM(E34:E41)</f>
        <v>0.36799999999999999</v>
      </c>
      <c r="F42" s="127">
        <f>TRUNC(SUM(F34:F41),2)</f>
        <v>487.86</v>
      </c>
    </row>
    <row r="43" spans="2:6" ht="11.1" customHeight="1">
      <c r="B43" s="79"/>
      <c r="C43" s="93"/>
      <c r="D43" s="102"/>
      <c r="E43" s="128"/>
      <c r="F43" s="118"/>
    </row>
    <row r="44" spans="2:6">
      <c r="B44" s="79"/>
      <c r="C44" s="119" t="s">
        <v>189</v>
      </c>
      <c r="D44" s="349" t="s">
        <v>48</v>
      </c>
      <c r="E44" s="350"/>
      <c r="F44" s="122" t="s">
        <v>33</v>
      </c>
    </row>
    <row r="45" spans="2:6" ht="16.5" customHeight="1">
      <c r="B45" s="79"/>
      <c r="C45" s="93" t="s">
        <v>5</v>
      </c>
      <c r="D45" s="129" t="s">
        <v>190</v>
      </c>
      <c r="E45" s="132" t="s">
        <v>191</v>
      </c>
      <c r="F45" s="130">
        <f>IF(E45="NÃO",0,TRUNC(((4*2)*21)-0.06*F25,2))</f>
        <v>101.94</v>
      </c>
    </row>
    <row r="46" spans="2:6" ht="17.25" customHeight="1">
      <c r="B46" s="79"/>
      <c r="C46" s="93" t="s">
        <v>7</v>
      </c>
      <c r="D46" s="131" t="s">
        <v>192</v>
      </c>
      <c r="E46" s="191">
        <v>13</v>
      </c>
      <c r="F46" s="133">
        <f>TRUNC(((E46)*21)*90%,2)</f>
        <v>245.7</v>
      </c>
    </row>
    <row r="47" spans="2:6" ht="17.25" customHeight="1">
      <c r="B47" s="79"/>
      <c r="C47" s="93" t="s">
        <v>10</v>
      </c>
      <c r="D47" s="351" t="s">
        <v>193</v>
      </c>
      <c r="E47" s="352"/>
      <c r="F47" s="134">
        <v>3.5</v>
      </c>
    </row>
    <row r="48" spans="2:6" ht="17.25" customHeight="1">
      <c r="B48" s="79"/>
      <c r="C48" s="93" t="s">
        <v>13</v>
      </c>
      <c r="D48" s="351" t="s">
        <v>194</v>
      </c>
      <c r="E48" s="352"/>
      <c r="F48" s="134">
        <v>15</v>
      </c>
    </row>
    <row r="49" spans="2:8">
      <c r="B49" s="79"/>
      <c r="C49" s="135"/>
      <c r="D49" s="353" t="s">
        <v>77</v>
      </c>
      <c r="E49" s="348"/>
      <c r="F49" s="116">
        <f>TRUNC(SUM(F45:F48),2)</f>
        <v>366.14</v>
      </c>
    </row>
    <row r="50" spans="2:8">
      <c r="B50" s="79"/>
      <c r="C50" s="354"/>
      <c r="D50" s="355"/>
      <c r="E50" s="356"/>
      <c r="F50" s="357"/>
    </row>
    <row r="51" spans="2:8" ht="32.25" customHeight="1">
      <c r="B51" s="79"/>
      <c r="C51" s="119">
        <v>2</v>
      </c>
      <c r="D51" s="136" t="s">
        <v>195</v>
      </c>
      <c r="E51" s="137" t="s">
        <v>32</v>
      </c>
      <c r="F51" s="122" t="s">
        <v>33</v>
      </c>
    </row>
    <row r="52" spans="2:8">
      <c r="B52" s="79"/>
      <c r="C52" s="93" t="s">
        <v>176</v>
      </c>
      <c r="D52" s="95" t="s">
        <v>177</v>
      </c>
      <c r="E52" s="111">
        <f>E31</f>
        <v>0.20430000000000001</v>
      </c>
      <c r="F52" s="118">
        <f>F31</f>
        <v>224.91</v>
      </c>
    </row>
    <row r="53" spans="2:8">
      <c r="B53" s="79"/>
      <c r="C53" s="93" t="s">
        <v>180</v>
      </c>
      <c r="D53" s="113" t="s">
        <v>196</v>
      </c>
      <c r="E53" s="114">
        <f>E42</f>
        <v>0.36799999999999999</v>
      </c>
      <c r="F53" s="118">
        <f>F42</f>
        <v>487.86</v>
      </c>
    </row>
    <row r="54" spans="2:8">
      <c r="B54" s="79"/>
      <c r="C54" s="93" t="s">
        <v>189</v>
      </c>
      <c r="D54" s="113" t="s">
        <v>48</v>
      </c>
      <c r="E54" s="138"/>
      <c r="F54" s="118">
        <f>F49</f>
        <v>366.14</v>
      </c>
    </row>
    <row r="55" spans="2:8">
      <c r="B55" s="79"/>
      <c r="C55" s="135"/>
      <c r="D55" s="125" t="s">
        <v>77</v>
      </c>
      <c r="E55" s="139"/>
      <c r="F55" s="116">
        <f>SUM(F52:F54)</f>
        <v>1078.9100000000001</v>
      </c>
    </row>
    <row r="56" spans="2:8">
      <c r="B56" s="79"/>
      <c r="C56" s="358"/>
      <c r="D56" s="359"/>
      <c r="E56" s="359"/>
      <c r="F56" s="360"/>
    </row>
    <row r="57" spans="2:8">
      <c r="B57" s="79"/>
      <c r="C57" s="361" t="s">
        <v>197</v>
      </c>
      <c r="D57" s="362"/>
      <c r="E57" s="362"/>
      <c r="F57" s="363"/>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7.55</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44.03</v>
      </c>
      <c r="G61" s="145"/>
      <c r="H61" s="146"/>
    </row>
    <row r="62" spans="2:8" s="77" customFormat="1">
      <c r="B62" s="141"/>
      <c r="C62" s="142" t="s">
        <v>13</v>
      </c>
      <c r="D62" s="143" t="s">
        <v>202</v>
      </c>
      <c r="E62" s="144">
        <v>1.8499999999999999E-2</v>
      </c>
      <c r="F62" s="124">
        <f>TRUNC(((F26+F55)*E62),2)</f>
        <v>40.32</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64" t="s">
        <v>77</v>
      </c>
      <c r="D65" s="365"/>
      <c r="E65" s="147">
        <f>SUM(E59:E64)</f>
        <v>6.2700000000000006E-2</v>
      </c>
      <c r="F65" s="127">
        <f>TRUNC(SUM(F59:F64),2)</f>
        <v>91.9</v>
      </c>
    </row>
    <row r="66" spans="2:8">
      <c r="B66" s="79"/>
      <c r="C66" s="366"/>
      <c r="D66" s="356"/>
      <c r="E66" s="356"/>
      <c r="F66" s="367"/>
    </row>
    <row r="67" spans="2:8">
      <c r="B67" s="79"/>
      <c r="C67" s="361" t="s">
        <v>205</v>
      </c>
      <c r="D67" s="362"/>
      <c r="E67" s="362"/>
      <c r="F67" s="363"/>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84" t="s">
        <v>208</v>
      </c>
    </row>
    <row r="71" spans="2:8">
      <c r="B71" s="79"/>
      <c r="C71" s="93" t="s">
        <v>10</v>
      </c>
      <c r="D71" s="95" t="s">
        <v>209</v>
      </c>
      <c r="E71" s="144">
        <v>0</v>
      </c>
      <c r="F71" s="151">
        <f t="shared" si="1"/>
        <v>0</v>
      </c>
      <c r="H71" s="384"/>
    </row>
    <row r="72" spans="2:8">
      <c r="B72" s="79"/>
      <c r="C72" s="93" t="s">
        <v>13</v>
      </c>
      <c r="D72" s="95" t="s">
        <v>210</v>
      </c>
      <c r="E72" s="144">
        <v>0</v>
      </c>
      <c r="F72" s="151">
        <f t="shared" si="1"/>
        <v>0</v>
      </c>
      <c r="H72" s="384"/>
    </row>
    <row r="73" spans="2:8">
      <c r="B73" s="79"/>
      <c r="C73" s="93" t="s">
        <v>38</v>
      </c>
      <c r="D73" s="95" t="s">
        <v>84</v>
      </c>
      <c r="E73" s="144">
        <v>0</v>
      </c>
      <c r="F73" s="151">
        <f t="shared" si="1"/>
        <v>0</v>
      </c>
      <c r="H73" s="384"/>
    </row>
    <row r="74" spans="2:8">
      <c r="B74" s="79"/>
      <c r="C74" s="93" t="s">
        <v>40</v>
      </c>
      <c r="D74" s="95" t="s">
        <v>55</v>
      </c>
      <c r="E74" s="144">
        <v>0</v>
      </c>
      <c r="F74" s="151">
        <f t="shared" si="1"/>
        <v>0</v>
      </c>
      <c r="H74" s="384"/>
    </row>
    <row r="75" spans="2:8" ht="16.5" customHeight="1">
      <c r="B75" s="79"/>
      <c r="C75" s="364" t="s">
        <v>77</v>
      </c>
      <c r="D75" s="368"/>
      <c r="E75" s="152">
        <f>SUM(E69:E74)</f>
        <v>0</v>
      </c>
      <c r="F75" s="127">
        <f>TRUNC(SUM(F69:F74),2)</f>
        <v>0</v>
      </c>
    </row>
    <row r="76" spans="2:8">
      <c r="B76" s="79"/>
      <c r="C76" s="354"/>
      <c r="D76" s="355"/>
      <c r="E76" s="355"/>
      <c r="F76" s="357"/>
    </row>
    <row r="77" spans="2:8">
      <c r="B77" s="79"/>
      <c r="C77" s="354"/>
      <c r="D77" s="355"/>
      <c r="E77" s="355"/>
      <c r="F77" s="357"/>
    </row>
    <row r="78" spans="2:8" ht="40.5" customHeight="1">
      <c r="B78" s="79"/>
      <c r="C78" s="119">
        <v>4</v>
      </c>
      <c r="D78" s="349" t="s">
        <v>211</v>
      </c>
      <c r="E78" s="350"/>
      <c r="F78" s="122" t="s">
        <v>33</v>
      </c>
    </row>
    <row r="79" spans="2:8">
      <c r="B79" s="79"/>
      <c r="C79" s="93" t="s">
        <v>67</v>
      </c>
      <c r="D79" s="95" t="s">
        <v>212</v>
      </c>
      <c r="E79" s="153"/>
      <c r="F79" s="118">
        <f>F75</f>
        <v>0</v>
      </c>
    </row>
    <row r="80" spans="2:8">
      <c r="B80" s="79"/>
      <c r="C80" s="154"/>
      <c r="D80" s="375" t="s">
        <v>77</v>
      </c>
      <c r="E80" s="376"/>
      <c r="F80" s="116">
        <f>TRUNC(SUM(F79:F79),2)</f>
        <v>0</v>
      </c>
    </row>
    <row r="81" spans="2:6">
      <c r="B81" s="79"/>
      <c r="C81" s="361" t="s">
        <v>213</v>
      </c>
      <c r="D81" s="362"/>
      <c r="E81" s="362"/>
      <c r="F81" s="363"/>
    </row>
    <row r="82" spans="2:6">
      <c r="B82" s="79"/>
      <c r="C82" s="98">
        <v>5</v>
      </c>
      <c r="D82" s="377" t="s">
        <v>58</v>
      </c>
      <c r="E82" s="378"/>
      <c r="F82" s="101" t="s">
        <v>33</v>
      </c>
    </row>
    <row r="83" spans="2:6">
      <c r="B83" s="79"/>
      <c r="C83" s="93" t="s">
        <v>5</v>
      </c>
      <c r="D83" s="379" t="s">
        <v>214</v>
      </c>
      <c r="E83" s="380"/>
      <c r="F83" s="155">
        <f>'Uniformes - Aux. Manut. Predial'!F5</f>
        <v>31.69</v>
      </c>
    </row>
    <row r="84" spans="2:6">
      <c r="B84" s="79"/>
      <c r="C84" s="93" t="s">
        <v>7</v>
      </c>
      <c r="D84" s="379" t="s">
        <v>215</v>
      </c>
      <c r="E84" s="380"/>
      <c r="F84" s="155">
        <f>'Equipamentos - Aux. Manut. Pred'!F8</f>
        <v>5.99</v>
      </c>
    </row>
    <row r="85" spans="2:6">
      <c r="B85" s="79"/>
      <c r="C85" s="93" t="s">
        <v>10</v>
      </c>
      <c r="D85" s="379"/>
      <c r="E85" s="380"/>
      <c r="F85" s="118">
        <v>0</v>
      </c>
    </row>
    <row r="86" spans="2:6" ht="16.5" customHeight="1">
      <c r="B86" s="79"/>
      <c r="C86" s="364" t="s">
        <v>77</v>
      </c>
      <c r="D86" s="368"/>
      <c r="E86" s="365"/>
      <c r="F86" s="127">
        <f>TRUNC(SUM(F83:F85),2)</f>
        <v>37.68</v>
      </c>
    </row>
    <row r="87" spans="2:6">
      <c r="B87" s="79"/>
      <c r="C87" s="369"/>
      <c r="D87" s="370"/>
      <c r="E87" s="370"/>
      <c r="F87" s="371"/>
    </row>
    <row r="88" spans="2:6">
      <c r="B88" s="79"/>
      <c r="C88" s="372" t="s">
        <v>216</v>
      </c>
      <c r="D88" s="373"/>
      <c r="E88" s="373"/>
      <c r="F88" s="374"/>
    </row>
    <row r="89" spans="2:6">
      <c r="B89" s="79"/>
      <c r="C89" s="98">
        <v>6</v>
      </c>
      <c r="D89" s="157" t="s">
        <v>115</v>
      </c>
      <c r="E89" s="100" t="s">
        <v>32</v>
      </c>
      <c r="F89" s="101" t="s">
        <v>33</v>
      </c>
    </row>
    <row r="90" spans="2:6">
      <c r="B90" s="79"/>
      <c r="C90" s="93" t="s">
        <v>5</v>
      </c>
      <c r="D90" s="102" t="s">
        <v>217</v>
      </c>
      <c r="E90" s="158">
        <f>'Planilha Almoxarife'!E90</f>
        <v>5.0000000000000001E-3</v>
      </c>
      <c r="F90" s="159">
        <f>TRUNC((E90*F109),2)</f>
        <v>11.54</v>
      </c>
    </row>
    <row r="91" spans="2:6">
      <c r="B91" s="79"/>
      <c r="C91" s="93" t="s">
        <v>7</v>
      </c>
      <c r="D91" s="102" t="s">
        <v>126</v>
      </c>
      <c r="E91" s="158">
        <f>'Planilha Almoxarife'!E91</f>
        <v>5.0000000000000001E-3</v>
      </c>
      <c r="F91" s="159">
        <f>TRUNC((F109*E91),2)</f>
        <v>11.54</v>
      </c>
    </row>
    <row r="92" spans="2:6">
      <c r="B92" s="79"/>
      <c r="C92" s="93" t="s">
        <v>10</v>
      </c>
      <c r="D92" s="102" t="s">
        <v>117</v>
      </c>
      <c r="E92" s="160"/>
      <c r="F92" s="159"/>
    </row>
    <row r="93" spans="2:6">
      <c r="B93" s="79"/>
      <c r="C93" s="161"/>
      <c r="D93" s="120" t="s">
        <v>218</v>
      </c>
      <c r="E93" s="160"/>
      <c r="F93" s="162"/>
    </row>
    <row r="94" spans="2:6">
      <c r="B94" s="79"/>
      <c r="C94" s="161"/>
      <c r="D94" s="102" t="s">
        <v>219</v>
      </c>
      <c r="E94" s="158">
        <f>'Planilha Almoxarife'!E94</f>
        <v>4.0000000000000001E-3</v>
      </c>
      <c r="F94" s="159">
        <f>TRUNC(((F90+F91+F109)/E101*E94),2)</f>
        <v>10.050000000000001</v>
      </c>
    </row>
    <row r="95" spans="2:6">
      <c r="B95" s="79"/>
      <c r="C95" s="161"/>
      <c r="D95" s="102" t="s">
        <v>220</v>
      </c>
      <c r="E95" s="158">
        <f>'Planilha Almoxarife'!E95</f>
        <v>1.8499999999999999E-2</v>
      </c>
      <c r="F95" s="159">
        <f>TRUNC(((F90+F91+F109)/E101*E95),2)</f>
        <v>46.52</v>
      </c>
    </row>
    <row r="96" spans="2:6">
      <c r="B96" s="79"/>
      <c r="C96" s="161"/>
      <c r="D96" s="120" t="s">
        <v>221</v>
      </c>
      <c r="E96" s="160"/>
      <c r="F96" s="159"/>
    </row>
    <row r="97" spans="2:6">
      <c r="B97" s="79"/>
      <c r="C97" s="161"/>
      <c r="D97" s="102" t="s">
        <v>222</v>
      </c>
      <c r="E97" s="158">
        <v>0.05</v>
      </c>
      <c r="F97" s="159">
        <f>TRUNC((F90+F91+F109)/E101*E97,2)</f>
        <v>125.74</v>
      </c>
    </row>
    <row r="98" spans="2:6">
      <c r="B98" s="79"/>
      <c r="C98" s="161"/>
      <c r="D98" s="120" t="s">
        <v>223</v>
      </c>
      <c r="E98" s="160"/>
      <c r="F98" s="162"/>
    </row>
    <row r="99" spans="2:6">
      <c r="B99" s="79"/>
      <c r="C99" s="161"/>
      <c r="D99" s="163"/>
      <c r="E99" s="158"/>
      <c r="F99" s="159">
        <f>TRUNC((F90+F91+F109)/E101*E99,2)</f>
        <v>0</v>
      </c>
    </row>
    <row r="100" spans="2:6">
      <c r="B100" s="79"/>
      <c r="C100" s="364" t="s">
        <v>77</v>
      </c>
      <c r="D100" s="365"/>
      <c r="E100" s="164">
        <f>SUM(E90:E98)</f>
        <v>8.2500000000000004E-2</v>
      </c>
      <c r="F100" s="165">
        <f>SUM(F90:F99)</f>
        <v>205.39</v>
      </c>
    </row>
    <row r="101" spans="2:6">
      <c r="B101" s="79"/>
      <c r="C101" s="166">
        <f>SUM(E94:E99)</f>
        <v>7.2499999999999995E-2</v>
      </c>
      <c r="D101" s="167" t="s">
        <v>224</v>
      </c>
      <c r="E101" s="168">
        <f>1-C101/1</f>
        <v>0.92749999999999999</v>
      </c>
      <c r="F101" s="169"/>
    </row>
    <row r="102" spans="2:6">
      <c r="B102" s="79"/>
      <c r="C102" s="389" t="s">
        <v>225</v>
      </c>
      <c r="D102" s="390"/>
      <c r="E102" s="390"/>
      <c r="F102" s="391"/>
    </row>
    <row r="103" spans="2:6" ht="30" customHeight="1">
      <c r="B103" s="79"/>
      <c r="C103" s="170"/>
      <c r="D103" s="349" t="s">
        <v>226</v>
      </c>
      <c r="E103" s="350"/>
      <c r="F103" s="122" t="s">
        <v>33</v>
      </c>
    </row>
    <row r="104" spans="2:6">
      <c r="B104" s="79"/>
      <c r="C104" s="93" t="s">
        <v>5</v>
      </c>
      <c r="D104" s="385" t="s">
        <v>227</v>
      </c>
      <c r="E104" s="385"/>
      <c r="F104" s="118">
        <f>F26</f>
        <v>1100.92</v>
      </c>
    </row>
    <row r="105" spans="2:6">
      <c r="B105" s="79"/>
      <c r="C105" s="93" t="s">
        <v>7</v>
      </c>
      <c r="D105" s="385" t="s">
        <v>228</v>
      </c>
      <c r="E105" s="385"/>
      <c r="F105" s="118">
        <f>F55</f>
        <v>1078.9100000000001</v>
      </c>
    </row>
    <row r="106" spans="2:6">
      <c r="B106" s="79"/>
      <c r="C106" s="93" t="s">
        <v>10</v>
      </c>
      <c r="D106" s="385" t="s">
        <v>229</v>
      </c>
      <c r="E106" s="385"/>
      <c r="F106" s="118">
        <f>F65</f>
        <v>91.9</v>
      </c>
    </row>
    <row r="107" spans="2:6">
      <c r="B107" s="79"/>
      <c r="C107" s="93" t="s">
        <v>13</v>
      </c>
      <c r="D107" s="379" t="s">
        <v>230</v>
      </c>
      <c r="E107" s="380"/>
      <c r="F107" s="118">
        <f>F80</f>
        <v>0</v>
      </c>
    </row>
    <row r="108" spans="2:6">
      <c r="B108" s="79"/>
      <c r="C108" s="93" t="s">
        <v>38</v>
      </c>
      <c r="D108" s="385" t="s">
        <v>231</v>
      </c>
      <c r="E108" s="385"/>
      <c r="F108" s="118">
        <f>F86</f>
        <v>37.68</v>
      </c>
    </row>
    <row r="109" spans="2:6">
      <c r="B109" s="79"/>
      <c r="C109" s="386" t="s">
        <v>232</v>
      </c>
      <c r="D109" s="387"/>
      <c r="E109" s="388"/>
      <c r="F109" s="171">
        <f>TRUNC(SUM(F104:F108),2)</f>
        <v>2309.41</v>
      </c>
    </row>
    <row r="110" spans="2:6">
      <c r="B110" s="79"/>
      <c r="C110" s="93" t="s">
        <v>40</v>
      </c>
      <c r="D110" s="379" t="s">
        <v>233</v>
      </c>
      <c r="E110" s="380"/>
      <c r="F110" s="172">
        <f>F100</f>
        <v>205.39</v>
      </c>
    </row>
    <row r="111" spans="2:6">
      <c r="B111" s="79"/>
      <c r="C111" s="381" t="s">
        <v>234</v>
      </c>
      <c r="D111" s="382"/>
      <c r="E111" s="350"/>
      <c r="F111" s="173">
        <f>SUM(F109:F110)</f>
        <v>2514.8000000000002</v>
      </c>
    </row>
    <row r="112" spans="2:6">
      <c r="B112" s="79"/>
      <c r="C112" s="174"/>
      <c r="D112" s="175"/>
      <c r="E112" s="175"/>
      <c r="F112" s="176"/>
    </row>
    <row r="113" spans="3:6">
      <c r="C113" s="383"/>
      <c r="D113" s="383"/>
      <c r="E113" s="383"/>
      <c r="F113" s="383"/>
    </row>
    <row r="128" spans="3:6">
      <c r="C128" s="78" t="s">
        <v>191</v>
      </c>
    </row>
    <row r="129" spans="3:3">
      <c r="C129" s="78" t="s">
        <v>235</v>
      </c>
    </row>
  </sheetData>
  <sheetProtection algorithmName="SHA-512" hashValue="4XpERhGEUJ9VLEfckhMNTEP+Lo9agt+dG0qQxP/q6AD7ZLLASemklr4K44RL9R0UpqKG535tnRdh8JS6DbvhBw==" saltValue="3dHjeuL74T0nLl+ZvAIVvQ=="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75">
      <c r="A2" s="72">
        <v>1</v>
      </c>
      <c r="B2" s="73" t="s">
        <v>261</v>
      </c>
      <c r="C2" s="74">
        <v>4</v>
      </c>
      <c r="D2" s="74" t="s">
        <v>243</v>
      </c>
      <c r="E2" s="190">
        <v>74.66</v>
      </c>
      <c r="F2" s="75">
        <f>E2*C2</f>
        <v>298.64</v>
      </c>
    </row>
    <row r="3" spans="1:6" ht="30">
      <c r="A3" s="72">
        <v>2</v>
      </c>
      <c r="B3" s="73" t="s">
        <v>262</v>
      </c>
      <c r="C3" s="74">
        <v>2</v>
      </c>
      <c r="D3" s="74" t="s">
        <v>246</v>
      </c>
      <c r="E3" s="190">
        <v>40.840000000000003</v>
      </c>
      <c r="F3" s="75">
        <f>E3*C3</f>
        <v>81.680000000000007</v>
      </c>
    </row>
    <row r="4" spans="1:6">
      <c r="A4" s="392" t="s">
        <v>247</v>
      </c>
      <c r="B4" s="392"/>
      <c r="C4" s="392"/>
      <c r="D4" s="392"/>
      <c r="E4" s="392"/>
      <c r="F4" s="75">
        <f>SUM(F2:F3)</f>
        <v>380.32</v>
      </c>
    </row>
    <row r="5" spans="1:6">
      <c r="A5" s="392" t="s">
        <v>248</v>
      </c>
      <c r="B5" s="392"/>
      <c r="C5" s="392"/>
      <c r="D5" s="392"/>
      <c r="E5" s="392"/>
      <c r="F5" s="75">
        <f>TRUNC(F4/12,2)</f>
        <v>31.69</v>
      </c>
    </row>
  </sheetData>
  <sheetProtection algorithmName="SHA-512" hashValue="zjikxvxlFPzhQheBoQm7Cbj+gBuo3uqeJcRLUZh6i9QfcEB7mCmR+Ux37RQoeclIaxT7p4vgjnvxECflWHDvJA==" saltValue="UgA69GDGoaGi+epfky3hAQ=="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fitToHeight="0"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E2" sqref="E2:E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177" t="s">
        <v>263</v>
      </c>
      <c r="C2" s="74">
        <v>4</v>
      </c>
      <c r="D2" s="74" t="s">
        <v>246</v>
      </c>
      <c r="E2" s="190">
        <v>11.3</v>
      </c>
      <c r="F2" s="75">
        <f>E2*C2</f>
        <v>45.2</v>
      </c>
    </row>
    <row r="3" spans="1:6" ht="60">
      <c r="A3" s="72">
        <v>2</v>
      </c>
      <c r="B3" s="177" t="s">
        <v>264</v>
      </c>
      <c r="C3" s="74">
        <v>1</v>
      </c>
      <c r="D3" s="74" t="s">
        <v>243</v>
      </c>
      <c r="E3" s="190">
        <v>18.36</v>
      </c>
      <c r="F3" s="75">
        <f>E3*C3</f>
        <v>18.36</v>
      </c>
    </row>
    <row r="4" spans="1:6" ht="45">
      <c r="A4" s="72">
        <v>3</v>
      </c>
      <c r="B4" s="177" t="s">
        <v>265</v>
      </c>
      <c r="C4" s="74">
        <v>2</v>
      </c>
      <c r="D4" s="178" t="s">
        <v>243</v>
      </c>
      <c r="E4" s="190">
        <v>4.18</v>
      </c>
      <c r="F4" s="75">
        <f>E4*C4</f>
        <v>8.36</v>
      </c>
    </row>
    <row r="5" spans="1:6" ht="60">
      <c r="A5" s="72">
        <v>4</v>
      </c>
      <c r="B5" s="177" t="s">
        <v>266</v>
      </c>
      <c r="C5" s="74">
        <v>6</v>
      </c>
      <c r="D5" s="74" t="s">
        <v>243</v>
      </c>
      <c r="E5" s="190">
        <v>1.24</v>
      </c>
      <c r="F5" s="75"/>
    </row>
    <row r="6" spans="1:6" ht="45">
      <c r="A6" s="72">
        <v>5</v>
      </c>
      <c r="B6" s="177" t="s">
        <v>258</v>
      </c>
      <c r="C6" s="74">
        <v>2</v>
      </c>
      <c r="D6" s="178" t="s">
        <v>243</v>
      </c>
      <c r="E6" s="190">
        <v>8.6999999999999993</v>
      </c>
      <c r="F6" s="75"/>
    </row>
    <row r="7" spans="1:6">
      <c r="A7" s="392" t="s">
        <v>247</v>
      </c>
      <c r="B7" s="392"/>
      <c r="C7" s="392"/>
      <c r="D7" s="392"/>
      <c r="E7" s="392"/>
      <c r="F7" s="75">
        <f>SUM(F2:F6)</f>
        <v>71.92</v>
      </c>
    </row>
    <row r="8" spans="1:6">
      <c r="A8" s="392" t="s">
        <v>248</v>
      </c>
      <c r="B8" s="392"/>
      <c r="C8" s="392"/>
      <c r="D8" s="392"/>
      <c r="E8" s="392"/>
      <c r="F8" s="75">
        <f>TRUNC(F7/12,2)</f>
        <v>5.99</v>
      </c>
    </row>
  </sheetData>
  <sheetProtection algorithmName="SHA-512" hashValue="/Z+0OOeFdyYtyeEqsbk3Qe8QWBzs4xYvQRYiCvpCFOPeTUZuPjt27KdrWAqMsOth5aiGjtxIF/qfNBmFEtLn3g==" saltValue="Xw3GAqQ0S/ezCHmI0Q05zQ==" spinCount="100000" sheet="1" objects="1" scenarios="1" formatCells="0"/>
  <mergeCells count="2">
    <mergeCell ref="A7:E7"/>
    <mergeCell ref="A8:E8"/>
  </mergeCells>
  <pageMargins left="0.51180555555555596" right="0.51180555555555596" top="0.78680555555555598" bottom="0.78680555555555598" header="0.31458333333333299" footer="0.31458333333333299"/>
  <pageSetup paperSize="9"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67" zoomScale="120" zoomScaleNormal="100" zoomScaleSheetLayoutView="120" workbookViewId="0">
      <selection activeCell="D95" sqref="D95"/>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13" t="s">
        <v>156</v>
      </c>
      <c r="D8" s="314"/>
      <c r="E8" s="314"/>
      <c r="F8" s="315"/>
    </row>
    <row r="9" spans="2:8" ht="18" customHeight="1">
      <c r="B9" s="79"/>
      <c r="C9" s="86"/>
      <c r="D9" s="87"/>
      <c r="E9" s="87"/>
      <c r="F9" s="88"/>
    </row>
    <row r="10" spans="2:8" s="76" customFormat="1">
      <c r="B10" s="89"/>
      <c r="C10" s="90" t="s">
        <v>5</v>
      </c>
      <c r="D10" s="91" t="s">
        <v>157</v>
      </c>
      <c r="E10" s="316"/>
      <c r="F10" s="317"/>
      <c r="H10" s="78"/>
    </row>
    <row r="11" spans="2:8" s="76" customFormat="1" ht="37.5" customHeight="1">
      <c r="B11" s="89"/>
      <c r="C11" s="90" t="s">
        <v>7</v>
      </c>
      <c r="D11" s="91" t="s">
        <v>158</v>
      </c>
      <c r="E11" s="318" t="s">
        <v>159</v>
      </c>
      <c r="F11" s="319"/>
      <c r="H11" s="78"/>
    </row>
    <row r="12" spans="2:8" s="76" customFormat="1">
      <c r="B12" s="89"/>
      <c r="C12" s="90" t="s">
        <v>10</v>
      </c>
      <c r="D12" s="91" t="s">
        <v>160</v>
      </c>
      <c r="E12" s="320" t="s">
        <v>298</v>
      </c>
      <c r="F12" s="321"/>
      <c r="H12" s="78"/>
    </row>
    <row r="13" spans="2:8" s="76" customFormat="1">
      <c r="B13" s="89"/>
      <c r="C13" s="90" t="s">
        <v>13</v>
      </c>
      <c r="D13" s="91" t="s">
        <v>161</v>
      </c>
      <c r="E13" s="322" t="s">
        <v>162</v>
      </c>
      <c r="F13" s="323"/>
      <c r="H13" s="78"/>
    </row>
    <row r="14" spans="2:8" s="76" customFormat="1">
      <c r="B14" s="89"/>
      <c r="C14" s="324" t="s">
        <v>163</v>
      </c>
      <c r="D14" s="325"/>
      <c r="E14" s="325"/>
      <c r="F14" s="326"/>
      <c r="H14" s="78"/>
    </row>
    <row r="15" spans="2:8" s="76" customFormat="1">
      <c r="B15" s="89"/>
      <c r="C15" s="90"/>
      <c r="D15" s="91" t="s">
        <v>164</v>
      </c>
      <c r="E15" s="322" t="s">
        <v>20</v>
      </c>
      <c r="F15" s="323"/>
      <c r="H15" s="78"/>
    </row>
    <row r="16" spans="2:8" s="76" customFormat="1">
      <c r="B16" s="89"/>
      <c r="C16" s="92"/>
      <c r="D16" s="327" t="s">
        <v>165</v>
      </c>
      <c r="E16" s="328"/>
      <c r="F16" s="329"/>
      <c r="H16" s="78"/>
    </row>
    <row r="17" spans="2:8" s="76" customFormat="1">
      <c r="B17" s="89"/>
      <c r="C17" s="330" t="s">
        <v>22</v>
      </c>
      <c r="D17" s="331"/>
      <c r="E17" s="331"/>
      <c r="F17" s="332"/>
      <c r="H17" s="78"/>
    </row>
    <row r="18" spans="2:8" s="76" customFormat="1">
      <c r="B18" s="89"/>
      <c r="C18" s="93">
        <v>1</v>
      </c>
      <c r="D18" s="94" t="s">
        <v>166</v>
      </c>
      <c r="E18" s="333" t="s">
        <v>167</v>
      </c>
      <c r="F18" s="334"/>
      <c r="H18" s="78"/>
    </row>
    <row r="19" spans="2:8" s="76" customFormat="1">
      <c r="B19" s="89"/>
      <c r="C19" s="93">
        <v>2</v>
      </c>
      <c r="D19" s="95" t="s">
        <v>168</v>
      </c>
      <c r="E19" s="394" t="s">
        <v>267</v>
      </c>
      <c r="F19" s="336"/>
      <c r="H19" s="78"/>
    </row>
    <row r="20" spans="2:8" s="76" customFormat="1">
      <c r="B20" s="89"/>
      <c r="C20" s="93">
        <v>3</v>
      </c>
      <c r="D20" s="94" t="s">
        <v>170</v>
      </c>
      <c r="E20" s="393">
        <v>1524.96</v>
      </c>
      <c r="F20" s="338"/>
      <c r="H20" s="78"/>
    </row>
    <row r="21" spans="2:8" s="76" customFormat="1">
      <c r="B21" s="89"/>
      <c r="C21" s="93">
        <v>4</v>
      </c>
      <c r="D21" s="94" t="s">
        <v>171</v>
      </c>
      <c r="E21" s="395" t="s">
        <v>268</v>
      </c>
      <c r="F21" s="334"/>
      <c r="H21" s="78"/>
    </row>
    <row r="22" spans="2:8">
      <c r="B22" s="79"/>
      <c r="C22" s="96">
        <v>5</v>
      </c>
      <c r="D22" s="97" t="s">
        <v>28</v>
      </c>
      <c r="E22" s="339">
        <v>44197</v>
      </c>
      <c r="F22" s="340"/>
    </row>
    <row r="23" spans="2:8">
      <c r="B23" s="79"/>
      <c r="C23" s="341" t="s">
        <v>173</v>
      </c>
      <c r="D23" s="342"/>
      <c r="E23" s="342"/>
      <c r="F23" s="343"/>
    </row>
    <row r="24" spans="2:8" ht="15.75" customHeight="1">
      <c r="B24" s="79"/>
      <c r="C24" s="98">
        <v>1</v>
      </c>
      <c r="D24" s="99" t="s">
        <v>31</v>
      </c>
      <c r="E24" s="100" t="s">
        <v>32</v>
      </c>
      <c r="F24" s="101" t="s">
        <v>33</v>
      </c>
    </row>
    <row r="25" spans="2:8">
      <c r="B25" s="79"/>
      <c r="C25" s="93" t="s">
        <v>5</v>
      </c>
      <c r="D25" s="102" t="s">
        <v>174</v>
      </c>
      <c r="E25" s="103">
        <v>1</v>
      </c>
      <c r="F25" s="104">
        <f>E20</f>
        <v>1524.96</v>
      </c>
    </row>
    <row r="26" spans="2:8">
      <c r="B26" s="79"/>
      <c r="C26" s="105"/>
      <c r="D26" s="106" t="s">
        <v>77</v>
      </c>
      <c r="E26" s="107"/>
      <c r="F26" s="108">
        <f>TRUNC(SUM(F25:F25),2)</f>
        <v>1524.96</v>
      </c>
    </row>
    <row r="27" spans="2:8">
      <c r="B27" s="79"/>
      <c r="C27" s="344" t="s">
        <v>175</v>
      </c>
      <c r="D27" s="345"/>
      <c r="E27" s="345"/>
      <c r="F27" s="346"/>
    </row>
    <row r="28" spans="2:8">
      <c r="B28" s="79"/>
      <c r="C28" s="98" t="s">
        <v>176</v>
      </c>
      <c r="D28" s="109" t="s">
        <v>177</v>
      </c>
      <c r="E28" s="110"/>
      <c r="F28" s="101" t="s">
        <v>33</v>
      </c>
    </row>
    <row r="29" spans="2:8">
      <c r="B29" s="79"/>
      <c r="C29" s="93" t="s">
        <v>5</v>
      </c>
      <c r="D29" s="95" t="s">
        <v>178</v>
      </c>
      <c r="E29" s="111">
        <v>8.3299999999999999E-2</v>
      </c>
      <c r="F29" s="112">
        <f>TRUNC(($F$26*E29),2)</f>
        <v>127.02</v>
      </c>
    </row>
    <row r="30" spans="2:8">
      <c r="B30" s="79"/>
      <c r="C30" s="93" t="s">
        <v>7</v>
      </c>
      <c r="D30" s="113" t="s">
        <v>179</v>
      </c>
      <c r="E30" s="114">
        <v>0.121</v>
      </c>
      <c r="F30" s="112">
        <f>TRUNC(($F$26*E30),2)</f>
        <v>184.52</v>
      </c>
    </row>
    <row r="31" spans="2:8">
      <c r="B31" s="79"/>
      <c r="C31" s="105"/>
      <c r="D31" s="106" t="s">
        <v>77</v>
      </c>
      <c r="E31" s="115">
        <f>SUM(E29:E30)</f>
        <v>0.20430000000000001</v>
      </c>
      <c r="F31" s="116">
        <f>TRUNC(SUM(F29:F30),2)</f>
        <v>311.54000000000002</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367.3</v>
      </c>
    </row>
    <row r="35" spans="2:6">
      <c r="B35" s="79"/>
      <c r="C35" s="93" t="s">
        <v>7</v>
      </c>
      <c r="D35" s="102" t="s">
        <v>183</v>
      </c>
      <c r="E35" s="123">
        <v>2.5000000000000001E-2</v>
      </c>
      <c r="F35" s="124">
        <f t="shared" si="0"/>
        <v>45.91</v>
      </c>
    </row>
    <row r="36" spans="2:6">
      <c r="B36" s="79"/>
      <c r="C36" s="93" t="s">
        <v>10</v>
      </c>
      <c r="D36" s="102" t="s">
        <v>184</v>
      </c>
      <c r="E36" s="123">
        <f>'Planilha Almoxarife'!$E$36</f>
        <v>0.03</v>
      </c>
      <c r="F36" s="124">
        <f t="shared" si="0"/>
        <v>55.09</v>
      </c>
    </row>
    <row r="37" spans="2:6">
      <c r="B37" s="79"/>
      <c r="C37" s="93" t="s">
        <v>13</v>
      </c>
      <c r="D37" s="102" t="s">
        <v>185</v>
      </c>
      <c r="E37" s="123">
        <v>1.4999999999999999E-2</v>
      </c>
      <c r="F37" s="124">
        <f t="shared" si="0"/>
        <v>27.54</v>
      </c>
    </row>
    <row r="38" spans="2:6">
      <c r="B38" s="79"/>
      <c r="C38" s="93" t="s">
        <v>38</v>
      </c>
      <c r="D38" s="102" t="s">
        <v>186</v>
      </c>
      <c r="E38" s="123">
        <v>0.01</v>
      </c>
      <c r="F38" s="124">
        <f t="shared" si="0"/>
        <v>18.36</v>
      </c>
    </row>
    <row r="39" spans="2:6">
      <c r="B39" s="79"/>
      <c r="C39" s="93" t="s">
        <v>40</v>
      </c>
      <c r="D39" s="102" t="s">
        <v>187</v>
      </c>
      <c r="E39" s="123">
        <v>6.0000000000000001E-3</v>
      </c>
      <c r="F39" s="124">
        <f t="shared" si="0"/>
        <v>11.01</v>
      </c>
    </row>
    <row r="40" spans="2:6">
      <c r="B40" s="79"/>
      <c r="C40" s="93" t="s">
        <v>42</v>
      </c>
      <c r="D40" s="102" t="s">
        <v>188</v>
      </c>
      <c r="E40" s="123">
        <v>2E-3</v>
      </c>
      <c r="F40" s="124">
        <f t="shared" si="0"/>
        <v>3.67</v>
      </c>
    </row>
    <row r="41" spans="2:6">
      <c r="B41" s="79"/>
      <c r="C41" s="93" t="s">
        <v>44</v>
      </c>
      <c r="D41" s="102" t="s">
        <v>74</v>
      </c>
      <c r="E41" s="123">
        <v>0.08</v>
      </c>
      <c r="F41" s="124">
        <f t="shared" si="0"/>
        <v>146.91999999999999</v>
      </c>
    </row>
    <row r="42" spans="2:6">
      <c r="B42" s="79"/>
      <c r="C42" s="347" t="s">
        <v>77</v>
      </c>
      <c r="D42" s="348"/>
      <c r="E42" s="126">
        <f>SUM(E34:E41)</f>
        <v>0.36799999999999999</v>
      </c>
      <c r="F42" s="127">
        <f>TRUNC(SUM(F34:F41),2)</f>
        <v>675.8</v>
      </c>
    </row>
    <row r="43" spans="2:6" ht="11.1" customHeight="1">
      <c r="B43" s="79"/>
      <c r="C43" s="93"/>
      <c r="D43" s="102"/>
      <c r="E43" s="128"/>
      <c r="F43" s="118"/>
    </row>
    <row r="44" spans="2:6">
      <c r="B44" s="79"/>
      <c r="C44" s="119" t="s">
        <v>189</v>
      </c>
      <c r="D44" s="349" t="s">
        <v>48</v>
      </c>
      <c r="E44" s="350"/>
      <c r="F44" s="122" t="s">
        <v>33</v>
      </c>
    </row>
    <row r="45" spans="2:6" ht="16.5" customHeight="1">
      <c r="B45" s="79"/>
      <c r="C45" s="93" t="s">
        <v>5</v>
      </c>
      <c r="D45" s="129" t="s">
        <v>190</v>
      </c>
      <c r="E45" s="132" t="s">
        <v>191</v>
      </c>
      <c r="F45" s="130">
        <f>IF(E45="NÃO",0,TRUNC(((4*2)*21)-0.06*F25,2))</f>
        <v>76.5</v>
      </c>
    </row>
    <row r="46" spans="2:6" ht="17.25" customHeight="1">
      <c r="B46" s="79"/>
      <c r="C46" s="93" t="s">
        <v>7</v>
      </c>
      <c r="D46" s="131" t="s">
        <v>192</v>
      </c>
      <c r="E46" s="191">
        <v>13</v>
      </c>
      <c r="F46" s="133">
        <f>TRUNC(((E46)*21)*90%,2)</f>
        <v>245.7</v>
      </c>
    </row>
    <row r="47" spans="2:6" ht="17.25" customHeight="1">
      <c r="B47" s="79"/>
      <c r="C47" s="93" t="s">
        <v>10</v>
      </c>
      <c r="D47" s="351" t="s">
        <v>193</v>
      </c>
      <c r="E47" s="352"/>
      <c r="F47" s="134">
        <v>3.5</v>
      </c>
    </row>
    <row r="48" spans="2:6" ht="17.25" customHeight="1">
      <c r="B48" s="79"/>
      <c r="C48" s="93" t="s">
        <v>13</v>
      </c>
      <c r="D48" s="351" t="s">
        <v>194</v>
      </c>
      <c r="E48" s="352"/>
      <c r="F48" s="134">
        <v>15</v>
      </c>
    </row>
    <row r="49" spans="2:8">
      <c r="B49" s="79"/>
      <c r="C49" s="135"/>
      <c r="D49" s="353" t="s">
        <v>77</v>
      </c>
      <c r="E49" s="348"/>
      <c r="F49" s="116">
        <f>TRUNC(SUM(F45:F48),2)</f>
        <v>340.7</v>
      </c>
    </row>
    <row r="50" spans="2:8">
      <c r="B50" s="79"/>
      <c r="C50" s="354"/>
      <c r="D50" s="355"/>
      <c r="E50" s="356"/>
      <c r="F50" s="357"/>
    </row>
    <row r="51" spans="2:8" ht="32.25" customHeight="1">
      <c r="B51" s="79"/>
      <c r="C51" s="119">
        <v>2</v>
      </c>
      <c r="D51" s="136" t="s">
        <v>195</v>
      </c>
      <c r="E51" s="137" t="s">
        <v>32</v>
      </c>
      <c r="F51" s="122" t="s">
        <v>33</v>
      </c>
    </row>
    <row r="52" spans="2:8">
      <c r="B52" s="79"/>
      <c r="C52" s="93" t="s">
        <v>176</v>
      </c>
      <c r="D52" s="95" t="s">
        <v>177</v>
      </c>
      <c r="E52" s="111">
        <f>E31</f>
        <v>0.20430000000000001</v>
      </c>
      <c r="F52" s="118">
        <f>F31</f>
        <v>311.54000000000002</v>
      </c>
    </row>
    <row r="53" spans="2:8">
      <c r="B53" s="79"/>
      <c r="C53" s="93" t="s">
        <v>180</v>
      </c>
      <c r="D53" s="113" t="s">
        <v>196</v>
      </c>
      <c r="E53" s="114">
        <f>E42</f>
        <v>0.36799999999999999</v>
      </c>
      <c r="F53" s="118">
        <f>F42</f>
        <v>675.8</v>
      </c>
    </row>
    <row r="54" spans="2:8">
      <c r="B54" s="79"/>
      <c r="C54" s="93" t="s">
        <v>189</v>
      </c>
      <c r="D54" s="113" t="s">
        <v>48</v>
      </c>
      <c r="E54" s="138"/>
      <c r="F54" s="118">
        <f>F49</f>
        <v>340.7</v>
      </c>
    </row>
    <row r="55" spans="2:8">
      <c r="B55" s="79"/>
      <c r="C55" s="135"/>
      <c r="D55" s="125" t="s">
        <v>77</v>
      </c>
      <c r="E55" s="139"/>
      <c r="F55" s="116">
        <f>SUM(F52:F54)</f>
        <v>1328.04</v>
      </c>
    </row>
    <row r="56" spans="2:8">
      <c r="B56" s="79"/>
      <c r="C56" s="358"/>
      <c r="D56" s="359"/>
      <c r="E56" s="359"/>
      <c r="F56" s="360"/>
    </row>
    <row r="57" spans="2:8">
      <c r="B57" s="79"/>
      <c r="C57" s="361" t="s">
        <v>197</v>
      </c>
      <c r="D57" s="362"/>
      <c r="E57" s="362"/>
      <c r="F57" s="363"/>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9.76</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60.99</v>
      </c>
      <c r="G61" s="145"/>
      <c r="H61" s="146"/>
    </row>
    <row r="62" spans="2:8" s="77" customFormat="1">
      <c r="B62" s="141"/>
      <c r="C62" s="142" t="s">
        <v>13</v>
      </c>
      <c r="D62" s="143" t="s">
        <v>202</v>
      </c>
      <c r="E62" s="144">
        <v>1.8499999999999999E-2</v>
      </c>
      <c r="F62" s="124">
        <f>TRUNC(((F26+F55)*E62),2)</f>
        <v>52.78</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64" t="s">
        <v>77</v>
      </c>
      <c r="D65" s="365"/>
      <c r="E65" s="147">
        <f>SUM(E59:E64)</f>
        <v>6.2700000000000006E-2</v>
      </c>
      <c r="F65" s="127">
        <f>TRUNC(SUM(F59:F64),2)</f>
        <v>123.53</v>
      </c>
    </row>
    <row r="66" spans="2:8">
      <c r="B66" s="79"/>
      <c r="C66" s="366"/>
      <c r="D66" s="356"/>
      <c r="E66" s="356"/>
      <c r="F66" s="367"/>
    </row>
    <row r="67" spans="2:8">
      <c r="B67" s="79"/>
      <c r="C67" s="361" t="s">
        <v>205</v>
      </c>
      <c r="D67" s="362"/>
      <c r="E67" s="362"/>
      <c r="F67" s="363"/>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84" t="s">
        <v>208</v>
      </c>
    </row>
    <row r="71" spans="2:8">
      <c r="B71" s="79"/>
      <c r="C71" s="93" t="s">
        <v>10</v>
      </c>
      <c r="D71" s="95" t="s">
        <v>209</v>
      </c>
      <c r="E71" s="144">
        <v>0</v>
      </c>
      <c r="F71" s="151">
        <f t="shared" si="1"/>
        <v>0</v>
      </c>
      <c r="H71" s="384"/>
    </row>
    <row r="72" spans="2:8">
      <c r="B72" s="79"/>
      <c r="C72" s="93" t="s">
        <v>13</v>
      </c>
      <c r="D72" s="95" t="s">
        <v>210</v>
      </c>
      <c r="E72" s="144">
        <v>0</v>
      </c>
      <c r="F72" s="151">
        <f t="shared" si="1"/>
        <v>0</v>
      </c>
      <c r="H72" s="384"/>
    </row>
    <row r="73" spans="2:8">
      <c r="B73" s="79"/>
      <c r="C73" s="93" t="s">
        <v>38</v>
      </c>
      <c r="D73" s="95" t="s">
        <v>84</v>
      </c>
      <c r="E73" s="144">
        <v>0</v>
      </c>
      <c r="F73" s="151">
        <f t="shared" si="1"/>
        <v>0</v>
      </c>
      <c r="H73" s="384"/>
    </row>
    <row r="74" spans="2:8">
      <c r="B74" s="79"/>
      <c r="C74" s="93" t="s">
        <v>40</v>
      </c>
      <c r="D74" s="95" t="s">
        <v>55</v>
      </c>
      <c r="E74" s="144">
        <v>0</v>
      </c>
      <c r="F74" s="151">
        <f t="shared" si="1"/>
        <v>0</v>
      </c>
      <c r="H74" s="384"/>
    </row>
    <row r="75" spans="2:8" ht="16.5" customHeight="1">
      <c r="B75" s="79"/>
      <c r="C75" s="364" t="s">
        <v>77</v>
      </c>
      <c r="D75" s="368"/>
      <c r="E75" s="152">
        <f>SUM(E69:E74)</f>
        <v>0</v>
      </c>
      <c r="F75" s="127">
        <f>TRUNC(SUM(F69:F74),2)</f>
        <v>0</v>
      </c>
    </row>
    <row r="76" spans="2:8">
      <c r="B76" s="79"/>
      <c r="C76" s="354"/>
      <c r="D76" s="355"/>
      <c r="E76" s="355"/>
      <c r="F76" s="357"/>
    </row>
    <row r="77" spans="2:8">
      <c r="B77" s="79"/>
      <c r="C77" s="354"/>
      <c r="D77" s="355"/>
      <c r="E77" s="355"/>
      <c r="F77" s="357"/>
    </row>
    <row r="78" spans="2:8" ht="40.5" customHeight="1">
      <c r="B78" s="79"/>
      <c r="C78" s="119">
        <v>4</v>
      </c>
      <c r="D78" s="349" t="s">
        <v>211</v>
      </c>
      <c r="E78" s="350"/>
      <c r="F78" s="122" t="s">
        <v>33</v>
      </c>
    </row>
    <row r="79" spans="2:8">
      <c r="B79" s="79"/>
      <c r="C79" s="93" t="s">
        <v>67</v>
      </c>
      <c r="D79" s="95" t="s">
        <v>212</v>
      </c>
      <c r="E79" s="153"/>
      <c r="F79" s="118">
        <f>F75</f>
        <v>0</v>
      </c>
    </row>
    <row r="80" spans="2:8">
      <c r="B80" s="79"/>
      <c r="C80" s="154"/>
      <c r="D80" s="375" t="s">
        <v>77</v>
      </c>
      <c r="E80" s="376"/>
      <c r="F80" s="116">
        <f>TRUNC(SUM(F79:F79),2)</f>
        <v>0</v>
      </c>
    </row>
    <row r="81" spans="2:6">
      <c r="B81" s="79"/>
      <c r="C81" s="361" t="s">
        <v>213</v>
      </c>
      <c r="D81" s="362"/>
      <c r="E81" s="362"/>
      <c r="F81" s="363"/>
    </row>
    <row r="82" spans="2:6">
      <c r="B82" s="79"/>
      <c r="C82" s="98">
        <v>5</v>
      </c>
      <c r="D82" s="377" t="s">
        <v>58</v>
      </c>
      <c r="E82" s="378"/>
      <c r="F82" s="101" t="s">
        <v>33</v>
      </c>
    </row>
    <row r="83" spans="2:6">
      <c r="B83" s="79"/>
      <c r="C83" s="93" t="s">
        <v>5</v>
      </c>
      <c r="D83" s="379" t="s">
        <v>214</v>
      </c>
      <c r="E83" s="380"/>
      <c r="F83" s="155">
        <f>'Uniformes - Bomb. Hidráulico'!F5</f>
        <v>30.13</v>
      </c>
    </row>
    <row r="84" spans="2:6">
      <c r="B84" s="79"/>
      <c r="C84" s="93" t="s">
        <v>7</v>
      </c>
      <c r="D84" s="379" t="s">
        <v>215</v>
      </c>
      <c r="E84" s="380"/>
      <c r="F84" s="156">
        <f>'Equipamentos - Bomb. Hidráulico'!F9</f>
        <v>9.9600000000000009</v>
      </c>
    </row>
    <row r="85" spans="2:6">
      <c r="B85" s="79"/>
      <c r="C85" s="93" t="s">
        <v>10</v>
      </c>
      <c r="D85" s="379"/>
      <c r="E85" s="380"/>
      <c r="F85" s="118">
        <v>0</v>
      </c>
    </row>
    <row r="86" spans="2:6" ht="16.5" customHeight="1">
      <c r="B86" s="79"/>
      <c r="C86" s="364" t="s">
        <v>77</v>
      </c>
      <c r="D86" s="368"/>
      <c r="E86" s="365"/>
      <c r="F86" s="127">
        <f>TRUNC(SUM(F83:F85),2)</f>
        <v>40.090000000000003</v>
      </c>
    </row>
    <row r="87" spans="2:6">
      <c r="B87" s="79"/>
      <c r="C87" s="369"/>
      <c r="D87" s="370"/>
      <c r="E87" s="370"/>
      <c r="F87" s="371"/>
    </row>
    <row r="88" spans="2:6">
      <c r="B88" s="79"/>
      <c r="C88" s="372" t="s">
        <v>216</v>
      </c>
      <c r="D88" s="373"/>
      <c r="E88" s="373"/>
      <c r="F88" s="374"/>
    </row>
    <row r="89" spans="2:6">
      <c r="B89" s="79"/>
      <c r="C89" s="98">
        <v>6</v>
      </c>
      <c r="D89" s="157" t="s">
        <v>115</v>
      </c>
      <c r="E89" s="100" t="s">
        <v>32</v>
      </c>
      <c r="F89" s="101" t="s">
        <v>33</v>
      </c>
    </row>
    <row r="90" spans="2:6">
      <c r="B90" s="79"/>
      <c r="C90" s="93" t="s">
        <v>5</v>
      </c>
      <c r="D90" s="102" t="s">
        <v>217</v>
      </c>
      <c r="E90" s="158">
        <f>'Planilha Almoxarife'!E90</f>
        <v>5.0000000000000001E-3</v>
      </c>
      <c r="F90" s="159">
        <f>TRUNC((E90*F109),2)</f>
        <v>15.08</v>
      </c>
    </row>
    <row r="91" spans="2:6">
      <c r="B91" s="79"/>
      <c r="C91" s="93" t="s">
        <v>7</v>
      </c>
      <c r="D91" s="102" t="s">
        <v>126</v>
      </c>
      <c r="E91" s="158">
        <f>'Planilha Almoxarife'!E91</f>
        <v>5.0000000000000001E-3</v>
      </c>
      <c r="F91" s="159">
        <f>TRUNC((F109*E91),2)</f>
        <v>15.08</v>
      </c>
    </row>
    <row r="92" spans="2:6">
      <c r="B92" s="79"/>
      <c r="C92" s="93" t="s">
        <v>10</v>
      </c>
      <c r="D92" s="102" t="s">
        <v>117</v>
      </c>
      <c r="E92" s="160"/>
      <c r="F92" s="159"/>
    </row>
    <row r="93" spans="2:6">
      <c r="B93" s="79"/>
      <c r="C93" s="161"/>
      <c r="D93" s="120" t="s">
        <v>218</v>
      </c>
      <c r="E93" s="160"/>
      <c r="F93" s="162"/>
    </row>
    <row r="94" spans="2:6">
      <c r="B94" s="79"/>
      <c r="C94" s="161"/>
      <c r="D94" s="102" t="s">
        <v>219</v>
      </c>
      <c r="E94" s="158">
        <f>'Planilha Almoxarife'!E94</f>
        <v>4.0000000000000001E-3</v>
      </c>
      <c r="F94" s="159">
        <f>TRUNC(((F90+F91+F109)/E101*E94),2)</f>
        <v>13.13</v>
      </c>
    </row>
    <row r="95" spans="2:6">
      <c r="B95" s="79"/>
      <c r="C95" s="161"/>
      <c r="D95" s="102" t="s">
        <v>220</v>
      </c>
      <c r="E95" s="158">
        <f>'Planilha Almoxarife'!E95</f>
        <v>1.8499999999999999E-2</v>
      </c>
      <c r="F95" s="159">
        <f>TRUNC(((F90+F91+F109)/E101*E95),2)</f>
        <v>60.77</v>
      </c>
    </row>
    <row r="96" spans="2:6">
      <c r="B96" s="79"/>
      <c r="C96" s="161"/>
      <c r="D96" s="120" t="s">
        <v>221</v>
      </c>
      <c r="E96" s="160"/>
      <c r="F96" s="159"/>
    </row>
    <row r="97" spans="2:6">
      <c r="B97" s="79"/>
      <c r="C97" s="161"/>
      <c r="D97" s="102" t="s">
        <v>222</v>
      </c>
      <c r="E97" s="158">
        <v>0.05</v>
      </c>
      <c r="F97" s="159">
        <f>TRUNC((F90+F91+F109)/E101*E97,2)</f>
        <v>164.24</v>
      </c>
    </row>
    <row r="98" spans="2:6">
      <c r="B98" s="79"/>
      <c r="C98" s="161"/>
      <c r="D98" s="120" t="s">
        <v>223</v>
      </c>
      <c r="E98" s="160"/>
      <c r="F98" s="162"/>
    </row>
    <row r="99" spans="2:6">
      <c r="B99" s="79"/>
      <c r="C99" s="161"/>
      <c r="D99" s="163"/>
      <c r="E99" s="158"/>
      <c r="F99" s="159">
        <f>TRUNC((F90+F91+F109)/E101*E99,2)</f>
        <v>0</v>
      </c>
    </row>
    <row r="100" spans="2:6">
      <c r="B100" s="79"/>
      <c r="C100" s="364" t="s">
        <v>77</v>
      </c>
      <c r="D100" s="365"/>
      <c r="E100" s="164">
        <f>SUM(E90:E98)</f>
        <v>8.2500000000000004E-2</v>
      </c>
      <c r="F100" s="165">
        <f>SUM(F90:F99)</f>
        <v>268.3</v>
      </c>
    </row>
    <row r="101" spans="2:6">
      <c r="B101" s="79"/>
      <c r="C101" s="166">
        <f>SUM(E94:E99)</f>
        <v>7.2499999999999995E-2</v>
      </c>
      <c r="D101" s="167" t="s">
        <v>224</v>
      </c>
      <c r="E101" s="168">
        <f>1-C101/1</f>
        <v>0.92749999999999999</v>
      </c>
      <c r="F101" s="169"/>
    </row>
    <row r="102" spans="2:6">
      <c r="B102" s="79"/>
      <c r="C102" s="389" t="s">
        <v>225</v>
      </c>
      <c r="D102" s="390"/>
      <c r="E102" s="390"/>
      <c r="F102" s="391"/>
    </row>
    <row r="103" spans="2:6" ht="30" customHeight="1">
      <c r="B103" s="79"/>
      <c r="C103" s="170"/>
      <c r="D103" s="349" t="s">
        <v>226</v>
      </c>
      <c r="E103" s="350"/>
      <c r="F103" s="122" t="s">
        <v>33</v>
      </c>
    </row>
    <row r="104" spans="2:6">
      <c r="B104" s="79"/>
      <c r="C104" s="93" t="s">
        <v>5</v>
      </c>
      <c r="D104" s="385" t="s">
        <v>227</v>
      </c>
      <c r="E104" s="385"/>
      <c r="F104" s="118">
        <f>F26</f>
        <v>1524.96</v>
      </c>
    </row>
    <row r="105" spans="2:6">
      <c r="B105" s="79"/>
      <c r="C105" s="93" t="s">
        <v>7</v>
      </c>
      <c r="D105" s="385" t="s">
        <v>228</v>
      </c>
      <c r="E105" s="385"/>
      <c r="F105" s="118">
        <f>F55</f>
        <v>1328.04</v>
      </c>
    </row>
    <row r="106" spans="2:6">
      <c r="B106" s="79"/>
      <c r="C106" s="93" t="s">
        <v>10</v>
      </c>
      <c r="D106" s="385" t="s">
        <v>229</v>
      </c>
      <c r="E106" s="385"/>
      <c r="F106" s="118">
        <f>F65</f>
        <v>123.53</v>
      </c>
    </row>
    <row r="107" spans="2:6">
      <c r="B107" s="79"/>
      <c r="C107" s="93" t="s">
        <v>13</v>
      </c>
      <c r="D107" s="379" t="s">
        <v>230</v>
      </c>
      <c r="E107" s="380"/>
      <c r="F107" s="118">
        <f>F80</f>
        <v>0</v>
      </c>
    </row>
    <row r="108" spans="2:6">
      <c r="B108" s="79"/>
      <c r="C108" s="93" t="s">
        <v>38</v>
      </c>
      <c r="D108" s="385" t="s">
        <v>231</v>
      </c>
      <c r="E108" s="385"/>
      <c r="F108" s="118">
        <f>F86</f>
        <v>40.090000000000003</v>
      </c>
    </row>
    <row r="109" spans="2:6">
      <c r="B109" s="79"/>
      <c r="C109" s="386" t="s">
        <v>232</v>
      </c>
      <c r="D109" s="387"/>
      <c r="E109" s="388"/>
      <c r="F109" s="171">
        <f>TRUNC(SUM(F104:F108),2)</f>
        <v>3016.62</v>
      </c>
    </row>
    <row r="110" spans="2:6">
      <c r="B110" s="79"/>
      <c r="C110" s="93" t="s">
        <v>40</v>
      </c>
      <c r="D110" s="379" t="s">
        <v>233</v>
      </c>
      <c r="E110" s="380"/>
      <c r="F110" s="172">
        <f>F100</f>
        <v>268.3</v>
      </c>
    </row>
    <row r="111" spans="2:6">
      <c r="B111" s="79"/>
      <c r="C111" s="381" t="s">
        <v>234</v>
      </c>
      <c r="D111" s="382"/>
      <c r="E111" s="350"/>
      <c r="F111" s="173">
        <f>SUM(F109:F110)</f>
        <v>3284.92</v>
      </c>
    </row>
    <row r="112" spans="2:6">
      <c r="B112" s="79"/>
      <c r="C112" s="174"/>
      <c r="D112" s="175"/>
      <c r="E112" s="175"/>
      <c r="F112" s="176"/>
    </row>
    <row r="113" spans="3:6">
      <c r="C113" s="383"/>
      <c r="D113" s="383"/>
      <c r="E113" s="383"/>
      <c r="F113" s="383"/>
    </row>
    <row r="128" spans="3:6">
      <c r="C128" s="78" t="s">
        <v>191</v>
      </c>
    </row>
    <row r="129" spans="3:3">
      <c r="C129" s="78" t="s">
        <v>235</v>
      </c>
    </row>
  </sheetData>
  <sheetProtection algorithmName="SHA-512" hashValue="l4Hj+1fzU8Nqn3YEb5qriYUWFNExzyOjaZZQ68mo7nJE1tepO+sD6KytmxrfMhlFBETVQZk5ia95MDIztto7tQ==" saltValue="Ecr5fKOOOtix0A6fowfYL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F13" sqref="F1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261</v>
      </c>
      <c r="C2" s="74">
        <v>4</v>
      </c>
      <c r="D2" s="74" t="s">
        <v>243</v>
      </c>
      <c r="E2" s="190">
        <v>74.66</v>
      </c>
      <c r="F2" s="75">
        <f>E2*C2</f>
        <v>298.64</v>
      </c>
    </row>
    <row r="3" spans="1:6">
      <c r="A3" s="72">
        <v>2</v>
      </c>
      <c r="B3" s="177" t="s">
        <v>269</v>
      </c>
      <c r="C3" s="74">
        <v>2</v>
      </c>
      <c r="D3" s="74" t="s">
        <v>246</v>
      </c>
      <c r="E3" s="190">
        <v>31.51</v>
      </c>
      <c r="F3" s="75">
        <f>E3*C3</f>
        <v>63.02</v>
      </c>
    </row>
    <row r="4" spans="1:6">
      <c r="A4" s="392" t="s">
        <v>247</v>
      </c>
      <c r="B4" s="392"/>
      <c r="C4" s="392"/>
      <c r="D4" s="392"/>
      <c r="E4" s="392"/>
      <c r="F4" s="75">
        <f>SUM(F2:F3)</f>
        <v>361.66</v>
      </c>
    </row>
    <row r="5" spans="1:6">
      <c r="A5" s="392" t="s">
        <v>248</v>
      </c>
      <c r="B5" s="392"/>
      <c r="C5" s="392"/>
      <c r="D5" s="392"/>
      <c r="E5" s="392"/>
      <c r="F5" s="75">
        <f>TRUNC(F4/12,2)</f>
        <v>30.13</v>
      </c>
    </row>
  </sheetData>
  <sheetProtection algorithmName="SHA-512" hashValue="dCzuAn1olVCQ7SROktmJDxHmpRMHShFymNnBj1qK/BoBnpaMNFv1esJl+TEOrieoXH7Fa61BlW7ZM3qKxzmv5g==" saltValue="Jxc/XRFglL1V59GAvGqITw==" spinCount="100000" sheet="1" objects="1" scenarios="1" formatCells="0"/>
  <mergeCells count="2">
    <mergeCell ref="A4:E4"/>
    <mergeCell ref="A5:E5"/>
  </mergeCells>
  <pageMargins left="0.51180555555555596" right="0.51180555555555596" top="0.78680555555555598" bottom="0.78680555555555598" header="0.31458333333333299" footer="0.31458333333333299"/>
  <pageSetup paperSize="9" scale="95"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2" sqref="E2:E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177" t="s">
        <v>263</v>
      </c>
      <c r="C2" s="74">
        <v>4</v>
      </c>
      <c r="D2" s="178" t="s">
        <v>246</v>
      </c>
      <c r="E2" s="190">
        <v>11.3</v>
      </c>
      <c r="F2" s="75">
        <f t="shared" ref="F2:F7" si="0">E2*C2</f>
        <v>45.2</v>
      </c>
    </row>
    <row r="3" spans="1:6" ht="45">
      <c r="A3" s="72">
        <v>2</v>
      </c>
      <c r="B3" s="177" t="s">
        <v>264</v>
      </c>
      <c r="C3" s="74">
        <v>1</v>
      </c>
      <c r="D3" s="74" t="s">
        <v>243</v>
      </c>
      <c r="E3" s="190">
        <v>18.36</v>
      </c>
      <c r="F3" s="75">
        <f t="shared" si="0"/>
        <v>18.36</v>
      </c>
    </row>
    <row r="4" spans="1:6" ht="30">
      <c r="A4" s="72">
        <v>3</v>
      </c>
      <c r="B4" s="177" t="s">
        <v>265</v>
      </c>
      <c r="C4" s="74">
        <v>2</v>
      </c>
      <c r="D4" s="74" t="s">
        <v>243</v>
      </c>
      <c r="E4" s="190">
        <v>4.18</v>
      </c>
      <c r="F4" s="75">
        <f t="shared" si="0"/>
        <v>8.36</v>
      </c>
    </row>
    <row r="5" spans="1:6" ht="30">
      <c r="A5" s="72">
        <v>4</v>
      </c>
      <c r="B5" s="73" t="s">
        <v>266</v>
      </c>
      <c r="C5" s="74">
        <v>6</v>
      </c>
      <c r="D5" s="74" t="s">
        <v>243</v>
      </c>
      <c r="E5" s="190">
        <v>1.24</v>
      </c>
      <c r="F5" s="75">
        <f t="shared" si="0"/>
        <v>7.44</v>
      </c>
    </row>
    <row r="6" spans="1:6" ht="30">
      <c r="A6" s="72">
        <v>5</v>
      </c>
      <c r="B6" s="73" t="s">
        <v>258</v>
      </c>
      <c r="C6" s="74">
        <v>2</v>
      </c>
      <c r="D6" s="74" t="s">
        <v>243</v>
      </c>
      <c r="E6" s="190">
        <v>8.6999999999999993</v>
      </c>
      <c r="F6" s="75">
        <f t="shared" si="0"/>
        <v>17.399999999999999</v>
      </c>
    </row>
    <row r="7" spans="1:6">
      <c r="A7" s="72">
        <v>6</v>
      </c>
      <c r="B7" s="177" t="s">
        <v>270</v>
      </c>
      <c r="C7" s="74">
        <v>8</v>
      </c>
      <c r="D7" s="178" t="s">
        <v>246</v>
      </c>
      <c r="E7" s="190">
        <v>2.85</v>
      </c>
      <c r="F7" s="75">
        <f t="shared" si="0"/>
        <v>22.8</v>
      </c>
    </row>
    <row r="8" spans="1:6">
      <c r="A8" s="392" t="s">
        <v>247</v>
      </c>
      <c r="B8" s="392"/>
      <c r="C8" s="392"/>
      <c r="D8" s="392"/>
      <c r="E8" s="392"/>
      <c r="F8" s="75">
        <f>SUM(F2:F7)</f>
        <v>119.56</v>
      </c>
    </row>
    <row r="9" spans="1:6">
      <c r="A9" s="392" t="s">
        <v>248</v>
      </c>
      <c r="B9" s="392"/>
      <c r="C9" s="392"/>
      <c r="D9" s="392"/>
      <c r="E9" s="392"/>
      <c r="F9" s="75">
        <f>TRUNC(F8/12,2)</f>
        <v>9.9600000000000009</v>
      </c>
    </row>
  </sheetData>
  <sheetProtection algorithmName="SHA-512" hashValue="QBNm24q7I2dabeq50D9dLK7bxggRgKQeiwE7+hIaI6y3S7oCzwjzSEo3WTgrG3gQruWWnp8FYsw7Zwdlg8TN7Q==" saltValue="qIDEVLVKm5rVY0ml4GFreA==" spinCount="100000" sheet="1" objects="1" scenarios="1" formatCells="0"/>
  <mergeCells count="2">
    <mergeCell ref="A8:E8"/>
    <mergeCell ref="A9:E9"/>
  </mergeCells>
  <pageMargins left="0.51180555555555596" right="0.51180555555555596" top="0.78680555555555598" bottom="0.78680555555555598" header="0.31458333333333299" footer="0.31458333333333299"/>
  <pageSetup paperSize="9" scale="88"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0" zoomScale="120" zoomScaleNormal="100" zoomScaleSheetLayoutView="120" workbookViewId="0">
      <selection activeCell="F111" sqref="F111"/>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13" t="s">
        <v>156</v>
      </c>
      <c r="D8" s="314"/>
      <c r="E8" s="314"/>
      <c r="F8" s="315"/>
    </row>
    <row r="9" spans="2:8" ht="18" customHeight="1">
      <c r="B9" s="79"/>
      <c r="C9" s="86"/>
      <c r="D9" s="87"/>
      <c r="E9" s="87"/>
      <c r="F9" s="88"/>
    </row>
    <row r="10" spans="2:8" s="76" customFormat="1">
      <c r="B10" s="89"/>
      <c r="C10" s="90" t="s">
        <v>5</v>
      </c>
      <c r="D10" s="91" t="s">
        <v>157</v>
      </c>
      <c r="E10" s="316"/>
      <c r="F10" s="317"/>
      <c r="H10" s="78"/>
    </row>
    <row r="11" spans="2:8" s="76" customFormat="1" ht="37.5" customHeight="1">
      <c r="B11" s="89"/>
      <c r="C11" s="90" t="s">
        <v>7</v>
      </c>
      <c r="D11" s="91" t="s">
        <v>158</v>
      </c>
      <c r="E11" s="318" t="s">
        <v>159</v>
      </c>
      <c r="F11" s="319"/>
      <c r="H11" s="78"/>
    </row>
    <row r="12" spans="2:8" s="76" customFormat="1">
      <c r="B12" s="89"/>
      <c r="C12" s="90" t="s">
        <v>10</v>
      </c>
      <c r="D12" s="91" t="s">
        <v>160</v>
      </c>
      <c r="E12" s="320" t="s">
        <v>298</v>
      </c>
      <c r="F12" s="321"/>
      <c r="H12" s="78"/>
    </row>
    <row r="13" spans="2:8" s="76" customFormat="1">
      <c r="B13" s="89"/>
      <c r="C13" s="90" t="s">
        <v>13</v>
      </c>
      <c r="D13" s="91" t="s">
        <v>161</v>
      </c>
      <c r="E13" s="322" t="s">
        <v>162</v>
      </c>
      <c r="F13" s="323"/>
      <c r="H13" s="78"/>
    </row>
    <row r="14" spans="2:8" s="76" customFormat="1">
      <c r="B14" s="89"/>
      <c r="C14" s="324" t="s">
        <v>163</v>
      </c>
      <c r="D14" s="325"/>
      <c r="E14" s="325"/>
      <c r="F14" s="326"/>
      <c r="H14" s="78"/>
    </row>
    <row r="15" spans="2:8" s="76" customFormat="1">
      <c r="B15" s="89"/>
      <c r="C15" s="90"/>
      <c r="D15" s="91" t="s">
        <v>164</v>
      </c>
      <c r="E15" s="322" t="s">
        <v>20</v>
      </c>
      <c r="F15" s="323"/>
      <c r="H15" s="78"/>
    </row>
    <row r="16" spans="2:8" s="76" customFormat="1">
      <c r="B16" s="89"/>
      <c r="C16" s="92"/>
      <c r="D16" s="327" t="s">
        <v>165</v>
      </c>
      <c r="E16" s="328"/>
      <c r="F16" s="329"/>
      <c r="H16" s="78"/>
    </row>
    <row r="17" spans="2:8" s="76" customFormat="1">
      <c r="B17" s="89"/>
      <c r="C17" s="330" t="s">
        <v>22</v>
      </c>
      <c r="D17" s="331"/>
      <c r="E17" s="331"/>
      <c r="F17" s="332"/>
      <c r="H17" s="78"/>
    </row>
    <row r="18" spans="2:8" s="76" customFormat="1">
      <c r="B18" s="89"/>
      <c r="C18" s="93">
        <v>1</v>
      </c>
      <c r="D18" s="94" t="s">
        <v>166</v>
      </c>
      <c r="E18" s="333" t="s">
        <v>167</v>
      </c>
      <c r="F18" s="334"/>
      <c r="H18" s="78"/>
    </row>
    <row r="19" spans="2:8" s="76" customFormat="1">
      <c r="B19" s="89"/>
      <c r="C19" s="93">
        <v>2</v>
      </c>
      <c r="D19" s="95" t="s">
        <v>168</v>
      </c>
      <c r="E19" s="335" t="s">
        <v>271</v>
      </c>
      <c r="F19" s="336"/>
      <c r="H19" s="78"/>
    </row>
    <row r="20" spans="2:8" s="76" customFormat="1">
      <c r="B20" s="89"/>
      <c r="C20" s="93">
        <v>3</v>
      </c>
      <c r="D20" s="94" t="s">
        <v>170</v>
      </c>
      <c r="E20" s="393">
        <v>1110.3399999999999</v>
      </c>
      <c r="F20" s="338"/>
      <c r="H20" s="78"/>
    </row>
    <row r="21" spans="2:8" s="76" customFormat="1">
      <c r="B21" s="89"/>
      <c r="C21" s="93">
        <v>4</v>
      </c>
      <c r="D21" s="94" t="s">
        <v>171</v>
      </c>
      <c r="E21" s="333" t="s">
        <v>272</v>
      </c>
      <c r="F21" s="334"/>
      <c r="H21" s="78"/>
    </row>
    <row r="22" spans="2:8">
      <c r="B22" s="79"/>
      <c r="C22" s="96">
        <v>5</v>
      </c>
      <c r="D22" s="97" t="s">
        <v>28</v>
      </c>
      <c r="E22" s="339">
        <v>44197</v>
      </c>
      <c r="F22" s="340"/>
    </row>
    <row r="23" spans="2:8">
      <c r="B23" s="79"/>
      <c r="C23" s="341" t="s">
        <v>173</v>
      </c>
      <c r="D23" s="342"/>
      <c r="E23" s="342"/>
      <c r="F23" s="343"/>
    </row>
    <row r="24" spans="2:8" ht="15.75" customHeight="1">
      <c r="B24" s="79"/>
      <c r="C24" s="98">
        <v>1</v>
      </c>
      <c r="D24" s="99" t="s">
        <v>31</v>
      </c>
      <c r="E24" s="100" t="s">
        <v>32</v>
      </c>
      <c r="F24" s="101" t="s">
        <v>33</v>
      </c>
    </row>
    <row r="25" spans="2:8">
      <c r="B25" s="79"/>
      <c r="C25" s="93" t="s">
        <v>5</v>
      </c>
      <c r="D25" s="102" t="s">
        <v>174</v>
      </c>
      <c r="E25" s="103">
        <v>1</v>
      </c>
      <c r="F25" s="104">
        <f>E20</f>
        <v>1110.3399999999999</v>
      </c>
    </row>
    <row r="26" spans="2:8">
      <c r="B26" s="79"/>
      <c r="C26" s="105"/>
      <c r="D26" s="106" t="s">
        <v>77</v>
      </c>
      <c r="E26" s="107"/>
      <c r="F26" s="108">
        <f>TRUNC(SUM(F25:F25),2)</f>
        <v>1110.3399999999999</v>
      </c>
    </row>
    <row r="27" spans="2:8">
      <c r="B27" s="79"/>
      <c r="C27" s="344" t="s">
        <v>175</v>
      </c>
      <c r="D27" s="345"/>
      <c r="E27" s="345"/>
      <c r="F27" s="346"/>
    </row>
    <row r="28" spans="2:8">
      <c r="B28" s="79"/>
      <c r="C28" s="98" t="s">
        <v>176</v>
      </c>
      <c r="D28" s="109" t="s">
        <v>177</v>
      </c>
      <c r="E28" s="110"/>
      <c r="F28" s="101" t="s">
        <v>33</v>
      </c>
    </row>
    <row r="29" spans="2:8">
      <c r="B29" s="79"/>
      <c r="C29" s="93" t="s">
        <v>5</v>
      </c>
      <c r="D29" s="95" t="s">
        <v>178</v>
      </c>
      <c r="E29" s="111">
        <v>8.3299999999999999E-2</v>
      </c>
      <c r="F29" s="112">
        <f>TRUNC(($F$26*E29),2)</f>
        <v>92.49</v>
      </c>
    </row>
    <row r="30" spans="2:8">
      <c r="B30" s="79"/>
      <c r="C30" s="93" t="s">
        <v>7</v>
      </c>
      <c r="D30" s="113" t="s">
        <v>179</v>
      </c>
      <c r="E30" s="114">
        <v>0.121</v>
      </c>
      <c r="F30" s="112">
        <f>TRUNC(($F$26*E30),2)</f>
        <v>134.35</v>
      </c>
    </row>
    <row r="31" spans="2:8">
      <c r="B31" s="79"/>
      <c r="C31" s="105"/>
      <c r="D31" s="106" t="s">
        <v>77</v>
      </c>
      <c r="E31" s="115">
        <f>SUM(E29:E30)</f>
        <v>0.20430000000000001</v>
      </c>
      <c r="F31" s="116">
        <f>TRUNC(SUM(F29:F30),2)</f>
        <v>226.84</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267.43</v>
      </c>
    </row>
    <row r="35" spans="2:6">
      <c r="B35" s="79"/>
      <c r="C35" s="93" t="s">
        <v>7</v>
      </c>
      <c r="D35" s="102" t="s">
        <v>183</v>
      </c>
      <c r="E35" s="123">
        <v>2.5000000000000001E-2</v>
      </c>
      <c r="F35" s="124">
        <f t="shared" si="0"/>
        <v>33.42</v>
      </c>
    </row>
    <row r="36" spans="2:6">
      <c r="B36" s="79"/>
      <c r="C36" s="93" t="s">
        <v>10</v>
      </c>
      <c r="D36" s="102" t="s">
        <v>184</v>
      </c>
      <c r="E36" s="123">
        <f>'Planilha Almoxarife'!$E$36</f>
        <v>0.03</v>
      </c>
      <c r="F36" s="124">
        <f t="shared" si="0"/>
        <v>40.11</v>
      </c>
    </row>
    <row r="37" spans="2:6">
      <c r="B37" s="79"/>
      <c r="C37" s="93" t="s">
        <v>13</v>
      </c>
      <c r="D37" s="102" t="s">
        <v>185</v>
      </c>
      <c r="E37" s="123">
        <v>1.4999999999999999E-2</v>
      </c>
      <c r="F37" s="124">
        <f t="shared" si="0"/>
        <v>20.05</v>
      </c>
    </row>
    <row r="38" spans="2:6">
      <c r="B38" s="79"/>
      <c r="C38" s="93" t="s">
        <v>38</v>
      </c>
      <c r="D38" s="102" t="s">
        <v>186</v>
      </c>
      <c r="E38" s="123">
        <v>0.01</v>
      </c>
      <c r="F38" s="124">
        <f t="shared" si="0"/>
        <v>13.37</v>
      </c>
    </row>
    <row r="39" spans="2:6">
      <c r="B39" s="79"/>
      <c r="C39" s="93" t="s">
        <v>40</v>
      </c>
      <c r="D39" s="102" t="s">
        <v>187</v>
      </c>
      <c r="E39" s="123">
        <v>6.0000000000000001E-3</v>
      </c>
      <c r="F39" s="124">
        <f t="shared" si="0"/>
        <v>8.02</v>
      </c>
    </row>
    <row r="40" spans="2:6">
      <c r="B40" s="79"/>
      <c r="C40" s="93" t="s">
        <v>42</v>
      </c>
      <c r="D40" s="102" t="s">
        <v>188</v>
      </c>
      <c r="E40" s="123">
        <v>2E-3</v>
      </c>
      <c r="F40" s="124">
        <f t="shared" si="0"/>
        <v>2.67</v>
      </c>
    </row>
    <row r="41" spans="2:6">
      <c r="B41" s="79"/>
      <c r="C41" s="93" t="s">
        <v>44</v>
      </c>
      <c r="D41" s="102" t="s">
        <v>74</v>
      </c>
      <c r="E41" s="123">
        <v>0.08</v>
      </c>
      <c r="F41" s="124">
        <f t="shared" si="0"/>
        <v>106.97</v>
      </c>
    </row>
    <row r="42" spans="2:6">
      <c r="B42" s="79"/>
      <c r="C42" s="347" t="s">
        <v>77</v>
      </c>
      <c r="D42" s="348"/>
      <c r="E42" s="126">
        <f>SUM(E34:E41)</f>
        <v>0.36799999999999999</v>
      </c>
      <c r="F42" s="127">
        <f>TRUNC(SUM(F34:F41),2)</f>
        <v>492.04</v>
      </c>
    </row>
    <row r="43" spans="2:6" ht="11.1" customHeight="1">
      <c r="B43" s="79"/>
      <c r="C43" s="93"/>
      <c r="D43" s="102"/>
      <c r="E43" s="128"/>
      <c r="F43" s="118"/>
    </row>
    <row r="44" spans="2:6">
      <c r="B44" s="79"/>
      <c r="C44" s="119" t="s">
        <v>189</v>
      </c>
      <c r="D44" s="349" t="s">
        <v>48</v>
      </c>
      <c r="E44" s="350"/>
      <c r="F44" s="122" t="s">
        <v>33</v>
      </c>
    </row>
    <row r="45" spans="2:6" ht="16.5" customHeight="1">
      <c r="B45" s="79"/>
      <c r="C45" s="93" t="s">
        <v>5</v>
      </c>
      <c r="D45" s="129" t="s">
        <v>190</v>
      </c>
      <c r="E45" s="132" t="s">
        <v>191</v>
      </c>
      <c r="F45" s="130">
        <f>IF(E45="NÃO",0,TRUNC(((4*2)*21)-0.06*F25,2))</f>
        <v>101.37</v>
      </c>
    </row>
    <row r="46" spans="2:6" ht="17.25" customHeight="1">
      <c r="B46" s="79"/>
      <c r="C46" s="93" t="s">
        <v>7</v>
      </c>
      <c r="D46" s="131" t="s">
        <v>192</v>
      </c>
      <c r="E46" s="191">
        <v>13</v>
      </c>
      <c r="F46" s="133">
        <f>TRUNC(((E46)*21)*90%,2)</f>
        <v>245.7</v>
      </c>
    </row>
    <row r="47" spans="2:6" ht="17.25" customHeight="1">
      <c r="B47" s="79"/>
      <c r="C47" s="93" t="s">
        <v>10</v>
      </c>
      <c r="D47" s="351" t="s">
        <v>193</v>
      </c>
      <c r="E47" s="352"/>
      <c r="F47" s="134">
        <v>3.5</v>
      </c>
    </row>
    <row r="48" spans="2:6" ht="17.25" customHeight="1">
      <c r="B48" s="79"/>
      <c r="C48" s="93" t="s">
        <v>13</v>
      </c>
      <c r="D48" s="351" t="s">
        <v>194</v>
      </c>
      <c r="E48" s="352"/>
      <c r="F48" s="134">
        <v>15</v>
      </c>
    </row>
    <row r="49" spans="2:8">
      <c r="B49" s="79"/>
      <c r="C49" s="135"/>
      <c r="D49" s="353" t="s">
        <v>77</v>
      </c>
      <c r="E49" s="348"/>
      <c r="F49" s="116">
        <f>TRUNC(SUM(F45:F48),2)</f>
        <v>365.57</v>
      </c>
    </row>
    <row r="50" spans="2:8">
      <c r="B50" s="79"/>
      <c r="C50" s="354"/>
      <c r="D50" s="355"/>
      <c r="E50" s="356"/>
      <c r="F50" s="357"/>
    </row>
    <row r="51" spans="2:8" ht="32.25" customHeight="1">
      <c r="B51" s="79"/>
      <c r="C51" s="119">
        <v>2</v>
      </c>
      <c r="D51" s="136" t="s">
        <v>195</v>
      </c>
      <c r="E51" s="137" t="s">
        <v>32</v>
      </c>
      <c r="F51" s="122" t="s">
        <v>33</v>
      </c>
    </row>
    <row r="52" spans="2:8">
      <c r="B52" s="79"/>
      <c r="C52" s="93" t="s">
        <v>176</v>
      </c>
      <c r="D52" s="95" t="s">
        <v>177</v>
      </c>
      <c r="E52" s="111">
        <f>E31</f>
        <v>0.20430000000000001</v>
      </c>
      <c r="F52" s="118">
        <f>F31</f>
        <v>226.84</v>
      </c>
    </row>
    <row r="53" spans="2:8">
      <c r="B53" s="79"/>
      <c r="C53" s="93" t="s">
        <v>180</v>
      </c>
      <c r="D53" s="113" t="s">
        <v>196</v>
      </c>
      <c r="E53" s="114">
        <f>E42</f>
        <v>0.36799999999999999</v>
      </c>
      <c r="F53" s="118">
        <f>F42</f>
        <v>492.04</v>
      </c>
    </row>
    <row r="54" spans="2:8">
      <c r="B54" s="79"/>
      <c r="C54" s="93" t="s">
        <v>189</v>
      </c>
      <c r="D54" s="113" t="s">
        <v>48</v>
      </c>
      <c r="E54" s="138"/>
      <c r="F54" s="118">
        <f>F49</f>
        <v>365.57</v>
      </c>
    </row>
    <row r="55" spans="2:8">
      <c r="B55" s="79"/>
      <c r="C55" s="135"/>
      <c r="D55" s="125" t="s">
        <v>77</v>
      </c>
      <c r="E55" s="139"/>
      <c r="F55" s="116">
        <f>SUM(F52:F54)</f>
        <v>1084.45</v>
      </c>
    </row>
    <row r="56" spans="2:8">
      <c r="B56" s="79"/>
      <c r="C56" s="358"/>
      <c r="D56" s="359"/>
      <c r="E56" s="359"/>
      <c r="F56" s="360"/>
    </row>
    <row r="57" spans="2:8">
      <c r="B57" s="79"/>
      <c r="C57" s="361" t="s">
        <v>197</v>
      </c>
      <c r="D57" s="362"/>
      <c r="E57" s="362"/>
      <c r="F57" s="363"/>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7.6</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44.41</v>
      </c>
      <c r="G61" s="145"/>
      <c r="H61" s="146"/>
    </row>
    <row r="62" spans="2:8" s="77" customFormat="1">
      <c r="B62" s="141"/>
      <c r="C62" s="142" t="s">
        <v>13</v>
      </c>
      <c r="D62" s="143" t="s">
        <v>202</v>
      </c>
      <c r="E62" s="144">
        <v>1.8499999999999999E-2</v>
      </c>
      <c r="F62" s="124">
        <f>TRUNC(((F26+F55)*E62),2)</f>
        <v>40.6</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64" t="s">
        <v>77</v>
      </c>
      <c r="D65" s="365"/>
      <c r="E65" s="147">
        <f>SUM(E59:E64)</f>
        <v>6.2700000000000006E-2</v>
      </c>
      <c r="F65" s="127">
        <f>TRUNC(SUM(F59:F64),2)</f>
        <v>92.61</v>
      </c>
    </row>
    <row r="66" spans="2:8">
      <c r="B66" s="79"/>
      <c r="C66" s="366"/>
      <c r="D66" s="356"/>
      <c r="E66" s="356"/>
      <c r="F66" s="367"/>
    </row>
    <row r="67" spans="2:8">
      <c r="B67" s="79"/>
      <c r="C67" s="361" t="s">
        <v>205</v>
      </c>
      <c r="D67" s="362"/>
      <c r="E67" s="362"/>
      <c r="F67" s="363"/>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84" t="s">
        <v>208</v>
      </c>
    </row>
    <row r="71" spans="2:8">
      <c r="B71" s="79"/>
      <c r="C71" s="93" t="s">
        <v>10</v>
      </c>
      <c r="D71" s="95" t="s">
        <v>209</v>
      </c>
      <c r="E71" s="144">
        <v>0</v>
      </c>
      <c r="F71" s="151">
        <f t="shared" si="1"/>
        <v>0</v>
      </c>
      <c r="H71" s="384"/>
    </row>
    <row r="72" spans="2:8">
      <c r="B72" s="79"/>
      <c r="C72" s="93" t="s">
        <v>13</v>
      </c>
      <c r="D72" s="95" t="s">
        <v>210</v>
      </c>
      <c r="E72" s="144">
        <v>0</v>
      </c>
      <c r="F72" s="151">
        <f t="shared" si="1"/>
        <v>0</v>
      </c>
      <c r="H72" s="384"/>
    </row>
    <row r="73" spans="2:8">
      <c r="B73" s="79"/>
      <c r="C73" s="93" t="s">
        <v>38</v>
      </c>
      <c r="D73" s="95" t="s">
        <v>84</v>
      </c>
      <c r="E73" s="144">
        <v>0</v>
      </c>
      <c r="F73" s="151">
        <f t="shared" si="1"/>
        <v>0</v>
      </c>
      <c r="H73" s="384"/>
    </row>
    <row r="74" spans="2:8">
      <c r="B74" s="79"/>
      <c r="C74" s="93" t="s">
        <v>40</v>
      </c>
      <c r="D74" s="95" t="s">
        <v>55</v>
      </c>
      <c r="E74" s="144">
        <v>0</v>
      </c>
      <c r="F74" s="151">
        <f t="shared" si="1"/>
        <v>0</v>
      </c>
      <c r="H74" s="384"/>
    </row>
    <row r="75" spans="2:8" ht="16.5" customHeight="1">
      <c r="B75" s="79"/>
      <c r="C75" s="364" t="s">
        <v>77</v>
      </c>
      <c r="D75" s="368"/>
      <c r="E75" s="152">
        <f>SUM(E69:E74)</f>
        <v>0</v>
      </c>
      <c r="F75" s="127">
        <f>TRUNC(SUM(F69:F74),2)</f>
        <v>0</v>
      </c>
    </row>
    <row r="76" spans="2:8">
      <c r="B76" s="79"/>
      <c r="C76" s="354"/>
      <c r="D76" s="355"/>
      <c r="E76" s="355"/>
      <c r="F76" s="357"/>
    </row>
    <row r="77" spans="2:8">
      <c r="B77" s="79"/>
      <c r="C77" s="354"/>
      <c r="D77" s="355"/>
      <c r="E77" s="355"/>
      <c r="F77" s="357"/>
    </row>
    <row r="78" spans="2:8" ht="40.5" customHeight="1">
      <c r="B78" s="79"/>
      <c r="C78" s="119">
        <v>4</v>
      </c>
      <c r="D78" s="349" t="s">
        <v>211</v>
      </c>
      <c r="E78" s="350"/>
      <c r="F78" s="122" t="s">
        <v>33</v>
      </c>
    </row>
    <row r="79" spans="2:8">
      <c r="B79" s="79"/>
      <c r="C79" s="93" t="s">
        <v>67</v>
      </c>
      <c r="D79" s="95" t="s">
        <v>212</v>
      </c>
      <c r="E79" s="153"/>
      <c r="F79" s="118">
        <f>F75</f>
        <v>0</v>
      </c>
    </row>
    <row r="80" spans="2:8">
      <c r="B80" s="79"/>
      <c r="C80" s="154"/>
      <c r="D80" s="375" t="s">
        <v>77</v>
      </c>
      <c r="E80" s="376"/>
      <c r="F80" s="116">
        <f>TRUNC(SUM(F79:F79),2)</f>
        <v>0</v>
      </c>
    </row>
    <row r="81" spans="2:6">
      <c r="B81" s="79"/>
      <c r="C81" s="361" t="s">
        <v>213</v>
      </c>
      <c r="D81" s="362"/>
      <c r="E81" s="362"/>
      <c r="F81" s="363"/>
    </row>
    <row r="82" spans="2:6">
      <c r="B82" s="79"/>
      <c r="C82" s="98">
        <v>5</v>
      </c>
      <c r="D82" s="377" t="s">
        <v>58</v>
      </c>
      <c r="E82" s="378"/>
      <c r="F82" s="101" t="s">
        <v>33</v>
      </c>
    </row>
    <row r="83" spans="2:6">
      <c r="B83" s="79"/>
      <c r="C83" s="93" t="s">
        <v>5</v>
      </c>
      <c r="D83" s="379" t="s">
        <v>214</v>
      </c>
      <c r="E83" s="380"/>
      <c r="F83" s="155">
        <f>'Uniformes - Porteiro'!F6</f>
        <v>37.049999999999997</v>
      </c>
    </row>
    <row r="84" spans="2:6">
      <c r="B84" s="79"/>
      <c r="C84" s="93" t="s">
        <v>7</v>
      </c>
      <c r="D84" s="379" t="s">
        <v>215</v>
      </c>
      <c r="E84" s="380"/>
      <c r="F84" s="156">
        <v>0</v>
      </c>
    </row>
    <row r="85" spans="2:6">
      <c r="B85" s="79"/>
      <c r="C85" s="93" t="s">
        <v>10</v>
      </c>
      <c r="D85" s="379"/>
      <c r="E85" s="380"/>
      <c r="F85" s="118">
        <v>0</v>
      </c>
    </row>
    <row r="86" spans="2:6" ht="16.5" customHeight="1">
      <c r="B86" s="79"/>
      <c r="C86" s="364" t="s">
        <v>77</v>
      </c>
      <c r="D86" s="368"/>
      <c r="E86" s="365"/>
      <c r="F86" s="127">
        <f>TRUNC(SUM(F83:F85),2)</f>
        <v>37.049999999999997</v>
      </c>
    </row>
    <row r="87" spans="2:6">
      <c r="B87" s="79"/>
      <c r="C87" s="369"/>
      <c r="D87" s="370"/>
      <c r="E87" s="370"/>
      <c r="F87" s="371"/>
    </row>
    <row r="88" spans="2:6">
      <c r="B88" s="79"/>
      <c r="C88" s="372" t="s">
        <v>216</v>
      </c>
      <c r="D88" s="373"/>
      <c r="E88" s="373"/>
      <c r="F88" s="374"/>
    </row>
    <row r="89" spans="2:6">
      <c r="B89" s="79"/>
      <c r="C89" s="98">
        <v>6</v>
      </c>
      <c r="D89" s="157" t="s">
        <v>115</v>
      </c>
      <c r="E89" s="100" t="s">
        <v>32</v>
      </c>
      <c r="F89" s="101" t="s">
        <v>33</v>
      </c>
    </row>
    <row r="90" spans="2:6">
      <c r="B90" s="79"/>
      <c r="C90" s="93" t="s">
        <v>5</v>
      </c>
      <c r="D90" s="102" t="s">
        <v>217</v>
      </c>
      <c r="E90" s="158">
        <f>'Planilha Almoxarife'!E90</f>
        <v>5.0000000000000001E-3</v>
      </c>
      <c r="F90" s="159">
        <f>TRUNC((E90*F109),2)</f>
        <v>11.62</v>
      </c>
    </row>
    <row r="91" spans="2:6">
      <c r="B91" s="79"/>
      <c r="C91" s="93" t="s">
        <v>7</v>
      </c>
      <c r="D91" s="102" t="s">
        <v>126</v>
      </c>
      <c r="E91" s="158">
        <f>'Planilha Almoxarife'!E91</f>
        <v>5.0000000000000001E-3</v>
      </c>
      <c r="F91" s="159">
        <f>TRUNC((F109*E91),2)</f>
        <v>11.62</v>
      </c>
    </row>
    <row r="92" spans="2:6">
      <c r="B92" s="79"/>
      <c r="C92" s="93" t="s">
        <v>10</v>
      </c>
      <c r="D92" s="102" t="s">
        <v>117</v>
      </c>
      <c r="E92" s="160"/>
      <c r="F92" s="159"/>
    </row>
    <row r="93" spans="2:6">
      <c r="B93" s="79"/>
      <c r="C93" s="161"/>
      <c r="D93" s="120" t="s">
        <v>218</v>
      </c>
      <c r="E93" s="160"/>
      <c r="F93" s="162"/>
    </row>
    <row r="94" spans="2:6">
      <c r="B94" s="79"/>
      <c r="C94" s="161"/>
      <c r="D94" s="102" t="s">
        <v>219</v>
      </c>
      <c r="E94" s="158">
        <f>'Planilha Almoxarife'!E94</f>
        <v>4.0000000000000001E-3</v>
      </c>
      <c r="F94" s="159">
        <f>TRUNC(((F90+F91+F109)/E101*E94),2)</f>
        <v>10.119999999999999</v>
      </c>
    </row>
    <row r="95" spans="2:6">
      <c r="B95" s="79"/>
      <c r="C95" s="161"/>
      <c r="D95" s="102" t="s">
        <v>220</v>
      </c>
      <c r="E95" s="158">
        <f>'Planilha Almoxarife'!E95</f>
        <v>1.8499999999999999E-2</v>
      </c>
      <c r="F95" s="159">
        <f>TRUNC(((F90+F91+F109)/E101*E95),2)</f>
        <v>46.82</v>
      </c>
    </row>
    <row r="96" spans="2:6">
      <c r="B96" s="79"/>
      <c r="C96" s="161"/>
      <c r="D96" s="120" t="s">
        <v>221</v>
      </c>
      <c r="E96" s="160"/>
      <c r="F96" s="159"/>
    </row>
    <row r="97" spans="2:6">
      <c r="B97" s="79"/>
      <c r="C97" s="161"/>
      <c r="D97" s="102" t="s">
        <v>222</v>
      </c>
      <c r="E97" s="158">
        <v>0.05</v>
      </c>
      <c r="F97" s="159">
        <f>TRUNC((F90+F91+F109)/E101*E97,2)</f>
        <v>126.56</v>
      </c>
    </row>
    <row r="98" spans="2:6">
      <c r="B98" s="79"/>
      <c r="C98" s="161"/>
      <c r="D98" s="120" t="s">
        <v>223</v>
      </c>
      <c r="E98" s="160"/>
      <c r="F98" s="162"/>
    </row>
    <row r="99" spans="2:6">
      <c r="B99" s="79"/>
      <c r="C99" s="161"/>
      <c r="D99" s="163"/>
      <c r="E99" s="158"/>
      <c r="F99" s="159">
        <f>TRUNC((F90+F91+F109)/E101*E99,2)</f>
        <v>0</v>
      </c>
    </row>
    <row r="100" spans="2:6">
      <c r="B100" s="79"/>
      <c r="C100" s="364" t="s">
        <v>77</v>
      </c>
      <c r="D100" s="365"/>
      <c r="E100" s="164">
        <f>SUM(E90:E98)</f>
        <v>8.2500000000000004E-2</v>
      </c>
      <c r="F100" s="165">
        <f>SUM(F90:F99)</f>
        <v>206.74</v>
      </c>
    </row>
    <row r="101" spans="2:6">
      <c r="B101" s="79"/>
      <c r="C101" s="166">
        <f>SUM(E94:E99)</f>
        <v>7.2499999999999995E-2</v>
      </c>
      <c r="D101" s="167" t="s">
        <v>224</v>
      </c>
      <c r="E101" s="168">
        <f>1-C101/1</f>
        <v>0.92749999999999999</v>
      </c>
      <c r="F101" s="169"/>
    </row>
    <row r="102" spans="2:6">
      <c r="B102" s="79"/>
      <c r="C102" s="389" t="s">
        <v>225</v>
      </c>
      <c r="D102" s="390"/>
      <c r="E102" s="390"/>
      <c r="F102" s="391"/>
    </row>
    <row r="103" spans="2:6" ht="30" customHeight="1">
      <c r="B103" s="79"/>
      <c r="C103" s="170"/>
      <c r="D103" s="349" t="s">
        <v>226</v>
      </c>
      <c r="E103" s="350"/>
      <c r="F103" s="122" t="s">
        <v>33</v>
      </c>
    </row>
    <row r="104" spans="2:6">
      <c r="B104" s="79"/>
      <c r="C104" s="93" t="s">
        <v>5</v>
      </c>
      <c r="D104" s="385" t="s">
        <v>227</v>
      </c>
      <c r="E104" s="385"/>
      <c r="F104" s="118">
        <f>F26</f>
        <v>1110.3399999999999</v>
      </c>
    </row>
    <row r="105" spans="2:6">
      <c r="B105" s="79"/>
      <c r="C105" s="93" t="s">
        <v>7</v>
      </c>
      <c r="D105" s="385" t="s">
        <v>228</v>
      </c>
      <c r="E105" s="385"/>
      <c r="F105" s="118">
        <f>F55</f>
        <v>1084.45</v>
      </c>
    </row>
    <row r="106" spans="2:6">
      <c r="B106" s="79"/>
      <c r="C106" s="93" t="s">
        <v>10</v>
      </c>
      <c r="D106" s="385" t="s">
        <v>229</v>
      </c>
      <c r="E106" s="385"/>
      <c r="F106" s="118">
        <f>F65</f>
        <v>92.61</v>
      </c>
    </row>
    <row r="107" spans="2:6">
      <c r="B107" s="79"/>
      <c r="C107" s="93" t="s">
        <v>13</v>
      </c>
      <c r="D107" s="379" t="s">
        <v>230</v>
      </c>
      <c r="E107" s="380"/>
      <c r="F107" s="118">
        <f>F80</f>
        <v>0</v>
      </c>
    </row>
    <row r="108" spans="2:6">
      <c r="B108" s="79"/>
      <c r="C108" s="93" t="s">
        <v>38</v>
      </c>
      <c r="D108" s="385" t="s">
        <v>231</v>
      </c>
      <c r="E108" s="385"/>
      <c r="F108" s="118">
        <f>F86</f>
        <v>37.049999999999997</v>
      </c>
    </row>
    <row r="109" spans="2:6">
      <c r="B109" s="79"/>
      <c r="C109" s="386" t="s">
        <v>232</v>
      </c>
      <c r="D109" s="387"/>
      <c r="E109" s="388"/>
      <c r="F109" s="171">
        <f>TRUNC(SUM(F104:F108),2)</f>
        <v>2324.4499999999998</v>
      </c>
    </row>
    <row r="110" spans="2:6">
      <c r="B110" s="79"/>
      <c r="C110" s="93" t="s">
        <v>40</v>
      </c>
      <c r="D110" s="379" t="s">
        <v>233</v>
      </c>
      <c r="E110" s="380"/>
      <c r="F110" s="172">
        <f>F100</f>
        <v>206.74</v>
      </c>
    </row>
    <row r="111" spans="2:6">
      <c r="B111" s="79"/>
      <c r="C111" s="381" t="s">
        <v>234</v>
      </c>
      <c r="D111" s="382"/>
      <c r="E111" s="350"/>
      <c r="F111" s="173">
        <f>SUM(F109:F110)</f>
        <v>2531.19</v>
      </c>
    </row>
    <row r="112" spans="2:6">
      <c r="B112" s="79"/>
      <c r="C112" s="174"/>
      <c r="D112" s="175"/>
      <c r="E112" s="175"/>
      <c r="F112" s="176"/>
    </row>
    <row r="113" spans="3:6">
      <c r="C113" s="383"/>
      <c r="D113" s="383"/>
      <c r="E113" s="383"/>
      <c r="F113" s="383"/>
    </row>
    <row r="128" spans="3:6">
      <c r="C128" s="78" t="s">
        <v>191</v>
      </c>
    </row>
    <row r="129" spans="3:3">
      <c r="C129" s="78" t="s">
        <v>235</v>
      </c>
    </row>
  </sheetData>
  <sheetProtection algorithmName="SHA-512" hashValue="D021++hdD5EZ8kG1njacknFAubGUb0vkAxc4xpbAop5RR22+edwMTnYlw+VS4cwq5SlyVoEgIDdz8CaZplfNqg==" saltValue="BfPFgK8bE7HWwtwKtA4CGA=="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7"/>
  <sheetViews>
    <sheetView showGridLines="0" tabSelected="1" workbookViewId="0">
      <selection activeCell="L1" sqref="L1:M1048576"/>
    </sheetView>
  </sheetViews>
  <sheetFormatPr defaultRowHeight="15.75"/>
  <cols>
    <col min="1" max="1" width="9" style="192" bestFit="1" customWidth="1"/>
    <col min="2" max="2" width="7" style="192" bestFit="1" customWidth="1"/>
    <col min="3" max="3" width="26.85546875" style="192" customWidth="1"/>
    <col min="4" max="6" width="10.7109375" style="192" customWidth="1"/>
    <col min="7" max="9" width="15.7109375" style="192" customWidth="1"/>
    <col min="10" max="10" width="21.85546875" style="192" customWidth="1"/>
    <col min="11" max="11" width="2.140625" style="192" customWidth="1"/>
    <col min="12" max="12" width="15.140625" style="192" hidden="1" customWidth="1"/>
    <col min="13" max="13" width="13.5703125" style="192" hidden="1" customWidth="1"/>
    <col min="14" max="16384" width="9.140625" style="192"/>
  </cols>
  <sheetData>
    <row r="1" spans="1:13">
      <c r="A1" s="405" t="s">
        <v>304</v>
      </c>
      <c r="B1" s="406"/>
      <c r="C1" s="406"/>
      <c r="D1" s="406"/>
      <c r="E1" s="406"/>
      <c r="F1" s="406"/>
      <c r="G1" s="406"/>
      <c r="H1" s="406"/>
      <c r="I1" s="406"/>
      <c r="J1" s="407"/>
    </row>
    <row r="2" spans="1:13" ht="16.5" thickBot="1">
      <c r="A2" s="408"/>
      <c r="B2" s="409"/>
      <c r="C2" s="409"/>
      <c r="D2" s="409"/>
      <c r="E2" s="409"/>
      <c r="F2" s="409"/>
      <c r="G2" s="409"/>
      <c r="H2" s="409"/>
      <c r="I2" s="409"/>
      <c r="J2" s="410"/>
    </row>
    <row r="3" spans="1:13" ht="15.75" customHeight="1">
      <c r="A3" s="411" t="s">
        <v>299</v>
      </c>
      <c r="B3" s="411" t="s">
        <v>236</v>
      </c>
      <c r="C3" s="411" t="s">
        <v>315</v>
      </c>
      <c r="D3" s="411" t="s">
        <v>300</v>
      </c>
      <c r="E3" s="413" t="s">
        <v>301</v>
      </c>
      <c r="F3" s="414"/>
      <c r="G3" s="415" t="s">
        <v>316</v>
      </c>
      <c r="H3" s="411" t="s">
        <v>317</v>
      </c>
      <c r="I3" s="398" t="s">
        <v>318</v>
      </c>
      <c r="J3" s="411" t="s">
        <v>319</v>
      </c>
      <c r="L3" s="417" t="s">
        <v>313</v>
      </c>
      <c r="M3" s="417" t="s">
        <v>314</v>
      </c>
    </row>
    <row r="4" spans="1:13" ht="33" customHeight="1">
      <c r="A4" s="412"/>
      <c r="B4" s="412"/>
      <c r="C4" s="412"/>
      <c r="D4" s="412"/>
      <c r="E4" s="200" t="s">
        <v>302</v>
      </c>
      <c r="F4" s="200" t="s">
        <v>303</v>
      </c>
      <c r="G4" s="416"/>
      <c r="H4" s="412"/>
      <c r="I4" s="399"/>
      <c r="J4" s="412"/>
      <c r="L4" s="417"/>
      <c r="M4" s="417"/>
    </row>
    <row r="5" spans="1:13" ht="31.5">
      <c r="A5" s="404">
        <v>3</v>
      </c>
      <c r="B5" s="193">
        <v>19</v>
      </c>
      <c r="C5" s="194" t="s">
        <v>307</v>
      </c>
      <c r="D5" s="193" t="s">
        <v>20</v>
      </c>
      <c r="E5" s="193">
        <v>1</v>
      </c>
      <c r="F5" s="193">
        <v>1</v>
      </c>
      <c r="G5" s="195">
        <f>'Planilha Almoxarife'!$F$111</f>
        <v>2776.3</v>
      </c>
      <c r="H5" s="195">
        <f>G5*F5</f>
        <v>2776.3</v>
      </c>
      <c r="I5" s="202">
        <f>J5/F5</f>
        <v>33315.599999999999</v>
      </c>
      <c r="J5" s="195">
        <f t="shared" ref="J5:J10" si="0">H5*12</f>
        <v>33315.599999999999</v>
      </c>
      <c r="K5" s="201"/>
      <c r="L5" s="201">
        <v>33344.04</v>
      </c>
      <c r="M5" s="201">
        <f>L5-I5</f>
        <v>28.44</v>
      </c>
    </row>
    <row r="6" spans="1:13" ht="31.5">
      <c r="A6" s="404"/>
      <c r="B6" s="193">
        <v>20</v>
      </c>
      <c r="C6" s="194" t="s">
        <v>308</v>
      </c>
      <c r="D6" s="193" t="s">
        <v>20</v>
      </c>
      <c r="E6" s="193">
        <v>1</v>
      </c>
      <c r="F6" s="193">
        <v>3</v>
      </c>
      <c r="G6" s="195">
        <f>'Planilha Contínuo'!$F$111</f>
        <v>2510.4499999999998</v>
      </c>
      <c r="H6" s="195">
        <f t="shared" ref="H6" si="1">G6*F6</f>
        <v>7531.35</v>
      </c>
      <c r="I6" s="202">
        <f t="shared" ref="I6:I10" si="2">J6/F6</f>
        <v>30125.4</v>
      </c>
      <c r="J6" s="195">
        <f t="shared" si="0"/>
        <v>90376.2</v>
      </c>
      <c r="K6" s="201"/>
      <c r="L6" s="201">
        <v>30156.48</v>
      </c>
      <c r="M6" s="201">
        <f t="shared" ref="M6:M10" si="3">L6-I6</f>
        <v>31.08</v>
      </c>
    </row>
    <row r="7" spans="1:13" ht="47.25">
      <c r="A7" s="404"/>
      <c r="B7" s="193">
        <v>21</v>
      </c>
      <c r="C7" s="194" t="s">
        <v>309</v>
      </c>
      <c r="D7" s="193" t="s">
        <v>20</v>
      </c>
      <c r="E7" s="193">
        <v>1</v>
      </c>
      <c r="F7" s="193">
        <v>1</v>
      </c>
      <c r="G7" s="195">
        <f>'Planilha Motorista'!$F$111</f>
        <v>3462.96</v>
      </c>
      <c r="H7" s="195">
        <f>G7*F7</f>
        <v>3462.96</v>
      </c>
      <c r="I7" s="202">
        <f t="shared" si="2"/>
        <v>41555.519999999997</v>
      </c>
      <c r="J7" s="195">
        <f t="shared" si="0"/>
        <v>41555.519999999997</v>
      </c>
      <c r="K7" s="201"/>
      <c r="L7" s="201">
        <v>41572.080000000002</v>
      </c>
      <c r="M7" s="201">
        <f t="shared" si="3"/>
        <v>16.559999999999999</v>
      </c>
    </row>
    <row r="8" spans="1:13" ht="47.25">
      <c r="A8" s="404"/>
      <c r="B8" s="193">
        <v>22</v>
      </c>
      <c r="C8" s="194" t="s">
        <v>310</v>
      </c>
      <c r="D8" s="193" t="s">
        <v>20</v>
      </c>
      <c r="E8" s="193">
        <v>1</v>
      </c>
      <c r="F8" s="193">
        <v>1</v>
      </c>
      <c r="G8" s="195">
        <f>'Planilha Aux. de Manut. Predial'!$F$111</f>
        <v>2514.8000000000002</v>
      </c>
      <c r="H8" s="195">
        <f>G8*F8</f>
        <v>2514.8000000000002</v>
      </c>
      <c r="I8" s="202">
        <f t="shared" si="2"/>
        <v>30177.599999999999</v>
      </c>
      <c r="J8" s="195">
        <f t="shared" si="0"/>
        <v>30177.599999999999</v>
      </c>
      <c r="K8" s="201"/>
      <c r="L8" s="201">
        <v>30209.16</v>
      </c>
      <c r="M8" s="201">
        <f t="shared" si="3"/>
        <v>31.56</v>
      </c>
    </row>
    <row r="9" spans="1:13" ht="47.25">
      <c r="A9" s="404"/>
      <c r="B9" s="193">
        <v>23</v>
      </c>
      <c r="C9" s="194" t="s">
        <v>311</v>
      </c>
      <c r="D9" s="193" t="s">
        <v>20</v>
      </c>
      <c r="E9" s="193">
        <v>1</v>
      </c>
      <c r="F9" s="193">
        <v>1</v>
      </c>
      <c r="G9" s="195">
        <f>'Planilha Bombeiro Hidráulico'!$F$111</f>
        <v>3284.92</v>
      </c>
      <c r="H9" s="195">
        <f>G9*F9</f>
        <v>3284.92</v>
      </c>
      <c r="I9" s="202">
        <f t="shared" si="2"/>
        <v>39419.040000000001</v>
      </c>
      <c r="J9" s="195">
        <f t="shared" si="0"/>
        <v>39419.040000000001</v>
      </c>
      <c r="K9" s="201"/>
      <c r="L9" s="201">
        <v>39438.959999999999</v>
      </c>
      <c r="M9" s="201">
        <f t="shared" si="3"/>
        <v>19.920000000000002</v>
      </c>
    </row>
    <row r="10" spans="1:13" ht="31.5">
      <c r="A10" s="404"/>
      <c r="B10" s="193">
        <v>24</v>
      </c>
      <c r="C10" s="194" t="s">
        <v>312</v>
      </c>
      <c r="D10" s="193" t="s">
        <v>20</v>
      </c>
      <c r="E10" s="193">
        <v>1</v>
      </c>
      <c r="F10" s="193">
        <v>2</v>
      </c>
      <c r="G10" s="195">
        <f>'Planilha Porteiro'!$F$111</f>
        <v>2531.19</v>
      </c>
      <c r="H10" s="195">
        <f>G10*F10</f>
        <v>5062.38</v>
      </c>
      <c r="I10" s="202">
        <f t="shared" si="2"/>
        <v>30374.28</v>
      </c>
      <c r="J10" s="195">
        <f t="shared" si="0"/>
        <v>60748.56</v>
      </c>
      <c r="K10" s="201"/>
      <c r="L10" s="201">
        <v>30405.48</v>
      </c>
      <c r="M10" s="201">
        <f t="shared" si="3"/>
        <v>31.2</v>
      </c>
    </row>
    <row r="11" spans="1:13" ht="31.5" hidden="1">
      <c r="A11" s="404"/>
      <c r="B11" s="193">
        <v>25</v>
      </c>
      <c r="C11" s="194" t="s">
        <v>305</v>
      </c>
      <c r="D11" s="193" t="s">
        <v>306</v>
      </c>
      <c r="E11" s="193">
        <v>1</v>
      </c>
      <c r="F11" s="193">
        <v>24</v>
      </c>
      <c r="G11" s="195">
        <v>146.16</v>
      </c>
      <c r="H11" s="195">
        <f>G11*F11</f>
        <v>3507.84</v>
      </c>
      <c r="I11" s="195"/>
      <c r="J11" s="195">
        <f>H11</f>
        <v>3507.84</v>
      </c>
    </row>
    <row r="12" spans="1:13" hidden="1">
      <c r="A12" s="196"/>
      <c r="B12" s="196"/>
      <c r="C12" s="197"/>
      <c r="D12" s="196"/>
      <c r="E12" s="196"/>
      <c r="F12" s="196"/>
      <c r="G12" s="198"/>
      <c r="H12" s="198"/>
      <c r="I12" s="198"/>
      <c r="J12" s="198"/>
    </row>
    <row r="13" spans="1:13">
      <c r="A13" s="196"/>
      <c r="B13" s="196"/>
      <c r="C13" s="197"/>
      <c r="D13" s="196"/>
      <c r="E13" s="196"/>
      <c r="F13" s="396">
        <f>SUM(F5:F10)</f>
        <v>9</v>
      </c>
      <c r="G13" s="198"/>
      <c r="H13" s="400" t="s">
        <v>77</v>
      </c>
      <c r="I13" s="401"/>
      <c r="J13" s="418">
        <f>SUM(J5:J10)</f>
        <v>295592.52</v>
      </c>
    </row>
    <row r="14" spans="1:13">
      <c r="A14" s="196"/>
      <c r="B14" s="196"/>
      <c r="C14" s="197"/>
      <c r="D14" s="196"/>
      <c r="E14" s="196"/>
      <c r="F14" s="397"/>
      <c r="G14" s="198"/>
      <c r="H14" s="402"/>
      <c r="I14" s="403"/>
      <c r="J14" s="419"/>
    </row>
    <row r="15" spans="1:13">
      <c r="A15" s="196"/>
      <c r="B15" s="196"/>
      <c r="C15" s="197"/>
      <c r="D15" s="196"/>
      <c r="E15" s="196"/>
      <c r="F15" s="196"/>
      <c r="G15" s="198"/>
    </row>
    <row r="16" spans="1:13">
      <c r="A16" s="196"/>
      <c r="B16" s="196"/>
      <c r="C16" s="197"/>
      <c r="D16" s="196"/>
      <c r="E16" s="196"/>
      <c r="F16" s="196"/>
      <c r="G16" s="198"/>
    </row>
    <row r="17" spans="1:10">
      <c r="A17" s="196"/>
      <c r="B17" s="196"/>
      <c r="C17" s="197"/>
      <c r="D17" s="196"/>
      <c r="E17" s="196"/>
      <c r="F17" s="196"/>
      <c r="G17" s="198"/>
      <c r="H17" s="198"/>
      <c r="I17" s="198"/>
      <c r="J17" s="198"/>
    </row>
    <row r="18" spans="1:10">
      <c r="C18" s="199"/>
    </row>
    <row r="19" spans="1:10">
      <c r="C19" s="199"/>
    </row>
    <row r="20" spans="1:10">
      <c r="C20" s="199"/>
    </row>
    <row r="21" spans="1:10">
      <c r="C21" s="199"/>
    </row>
    <row r="22" spans="1:10">
      <c r="C22" s="199"/>
    </row>
    <row r="23" spans="1:10">
      <c r="C23" s="199"/>
    </row>
    <row r="24" spans="1:10">
      <c r="C24" s="199"/>
    </row>
    <row r="25" spans="1:10">
      <c r="C25" s="199"/>
    </row>
    <row r="26" spans="1:10">
      <c r="C26" s="199"/>
    </row>
    <row r="27" spans="1:10">
      <c r="C27" s="199"/>
    </row>
  </sheetData>
  <mergeCells count="16">
    <mergeCell ref="L3:L4"/>
    <mergeCell ref="M3:M4"/>
    <mergeCell ref="J13:J14"/>
    <mergeCell ref="F13:F14"/>
    <mergeCell ref="I3:I4"/>
    <mergeCell ref="H13:I14"/>
    <mergeCell ref="A5:A11"/>
    <mergeCell ref="A1:J2"/>
    <mergeCell ref="A3:A4"/>
    <mergeCell ref="B3:B4"/>
    <mergeCell ref="C3:C4"/>
    <mergeCell ref="D3:D4"/>
    <mergeCell ref="E3:F3"/>
    <mergeCell ref="G3:G4"/>
    <mergeCell ref="H3:H4"/>
    <mergeCell ref="J3:J4"/>
  </mergeCells>
  <pageMargins left="0.511811024" right="0.511811024" top="0.78740157499999996" bottom="0.78740157499999996" header="0.31496062000000002" footer="0.31496062000000002"/>
  <ignoredErrors>
    <ignoredError sqref="F13"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254</v>
      </c>
      <c r="C2" s="74">
        <v>4</v>
      </c>
      <c r="D2" s="74" t="s">
        <v>243</v>
      </c>
      <c r="E2" s="190">
        <v>39.61</v>
      </c>
      <c r="F2" s="75">
        <f>E2*C2</f>
        <v>158.44</v>
      </c>
    </row>
    <row r="3" spans="1:6" ht="60">
      <c r="A3" s="72">
        <v>2</v>
      </c>
      <c r="B3" s="73" t="s">
        <v>273</v>
      </c>
      <c r="C3" s="74">
        <v>4</v>
      </c>
      <c r="D3" s="74" t="s">
        <v>243</v>
      </c>
      <c r="E3" s="190">
        <v>34.04</v>
      </c>
      <c r="F3" s="75">
        <f>E3*C3</f>
        <v>136.16</v>
      </c>
    </row>
    <row r="4" spans="1:6">
      <c r="A4" s="72">
        <v>3</v>
      </c>
      <c r="B4" s="73" t="s">
        <v>255</v>
      </c>
      <c r="C4" s="74">
        <v>2</v>
      </c>
      <c r="D4" s="74" t="s">
        <v>246</v>
      </c>
      <c r="E4" s="190">
        <v>75.05</v>
      </c>
      <c r="F4" s="75">
        <f>E4*C4</f>
        <v>150.1</v>
      </c>
    </row>
    <row r="5" spans="1:6">
      <c r="A5" s="392" t="s">
        <v>247</v>
      </c>
      <c r="B5" s="392"/>
      <c r="C5" s="392"/>
      <c r="D5" s="392"/>
      <c r="E5" s="392"/>
      <c r="F5" s="75">
        <f>SUM(F2:F4)</f>
        <v>444.7</v>
      </c>
    </row>
    <row r="6" spans="1:6">
      <c r="A6" s="392" t="s">
        <v>248</v>
      </c>
      <c r="B6" s="392"/>
      <c r="C6" s="392"/>
      <c r="D6" s="392"/>
      <c r="E6" s="392"/>
      <c r="F6" s="75">
        <f>TRUNC(F5/12,2)</f>
        <v>37.049999999999997</v>
      </c>
    </row>
  </sheetData>
  <sheetProtection algorithmName="SHA-512" hashValue="CuYkUJ1+dPD+WehD7IJLnQCcEmA04Sy570LDu1WACrZbIwUe6/PSWXOtJrcWbP/Yuf2Y0lKo5fZK0VPTJ6k5Zw==" saltValue="0FS+89coevQiYI/3w54nbA=="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9" customWidth="1"/>
    <col min="2" max="2" width="7.28515625" style="180" customWidth="1"/>
    <col min="3" max="16384" width="9.140625" style="179"/>
  </cols>
  <sheetData>
    <row r="1" spans="1:2" ht="15.75">
      <c r="A1" s="181" t="s">
        <v>143</v>
      </c>
      <c r="B1" s="182"/>
    </row>
    <row r="2" spans="1:2" ht="15.75">
      <c r="A2" s="181" t="s">
        <v>144</v>
      </c>
      <c r="B2" s="182"/>
    </row>
    <row r="3" spans="1:2">
      <c r="A3" s="183"/>
      <c r="B3" s="182"/>
    </row>
    <row r="4" spans="1:2" ht="41.25" customHeight="1">
      <c r="A4" s="299" t="s">
        <v>145</v>
      </c>
      <c r="B4" s="300"/>
    </row>
    <row r="5" spans="1:2" ht="15">
      <c r="A5" s="301"/>
      <c r="B5" s="300"/>
    </row>
    <row r="6" spans="1:2" ht="57" customHeight="1">
      <c r="A6" s="302" t="s">
        <v>146</v>
      </c>
      <c r="B6" s="303"/>
    </row>
    <row r="7" spans="1:2" ht="57" customHeight="1">
      <c r="A7" s="304" t="s">
        <v>147</v>
      </c>
      <c r="B7" s="305"/>
    </row>
    <row r="8" spans="1:2" ht="68.25" customHeight="1">
      <c r="A8" s="306" t="s">
        <v>148</v>
      </c>
      <c r="B8" s="307"/>
    </row>
    <row r="9" spans="1:2" ht="41.25" customHeight="1">
      <c r="A9" s="312" t="s">
        <v>149</v>
      </c>
      <c r="B9" s="307"/>
    </row>
    <row r="10" spans="1:2" ht="30.75" customHeight="1">
      <c r="A10" s="304" t="s">
        <v>150</v>
      </c>
      <c r="B10" s="305"/>
    </row>
    <row r="11" spans="1:2" ht="27.75" customHeight="1">
      <c r="A11" s="304" t="s">
        <v>151</v>
      </c>
      <c r="B11" s="305"/>
    </row>
    <row r="12" spans="1:2" ht="39.75" customHeight="1">
      <c r="A12" s="304" t="s">
        <v>152</v>
      </c>
      <c r="B12" s="305"/>
    </row>
    <row r="13" spans="1:2" ht="66" customHeight="1">
      <c r="A13" s="304" t="s">
        <v>153</v>
      </c>
      <c r="B13" s="305"/>
    </row>
    <row r="14" spans="1:2" ht="54" customHeight="1">
      <c r="A14" s="308" t="s">
        <v>154</v>
      </c>
      <c r="B14" s="305"/>
    </row>
    <row r="15" spans="1:2" ht="23.25" customHeight="1">
      <c r="A15" s="309" t="s">
        <v>155</v>
      </c>
      <c r="B15" s="310"/>
    </row>
    <row r="16" spans="1:2" ht="15">
      <c r="A16" s="311"/>
      <c r="B16" s="300"/>
    </row>
    <row r="17" spans="1:4">
      <c r="A17" s="184"/>
      <c r="C17" s="184"/>
      <c r="D17" s="184"/>
    </row>
    <row r="18" spans="1:4">
      <c r="A18" s="184"/>
      <c r="C18" s="184"/>
      <c r="D18" s="184"/>
    </row>
    <row r="19" spans="1:4">
      <c r="A19" s="184"/>
      <c r="C19" s="184"/>
      <c r="D19" s="184"/>
    </row>
    <row r="20" spans="1:4">
      <c r="A20" s="184"/>
      <c r="C20" s="184"/>
      <c r="D20" s="184"/>
    </row>
    <row r="26" spans="1:4">
      <c r="A26" s="185"/>
      <c r="B26" s="182"/>
      <c r="C26" s="185"/>
    </row>
    <row r="27" spans="1:4">
      <c r="A27" s="185"/>
      <c r="B27" s="182"/>
      <c r="C27" s="185"/>
    </row>
    <row r="28" spans="1:4">
      <c r="A28" s="185"/>
      <c r="B28" s="182"/>
      <c r="C28" s="185"/>
    </row>
    <row r="29" spans="1:4">
      <c r="A29" s="185"/>
      <c r="B29" s="182"/>
      <c r="C29" s="185"/>
    </row>
    <row r="30" spans="1:4">
      <c r="A30" s="185"/>
      <c r="B30" s="182"/>
      <c r="C30" s="185"/>
    </row>
    <row r="31" spans="1:4">
      <c r="A31" s="185"/>
      <c r="B31" s="182"/>
      <c r="C31" s="185"/>
    </row>
    <row r="32" spans="1:4">
      <c r="A32" s="185"/>
      <c r="B32" s="186"/>
      <c r="C32" s="187"/>
    </row>
    <row r="33" spans="1:3">
      <c r="A33" s="185"/>
      <c r="B33" s="186"/>
      <c r="C33" s="187"/>
    </row>
    <row r="34" spans="1:3">
      <c r="A34" s="185"/>
      <c r="B34" s="186"/>
      <c r="C34" s="187"/>
    </row>
    <row r="35" spans="1:3">
      <c r="A35" s="185"/>
      <c r="B35" s="186"/>
      <c r="C35" s="185"/>
    </row>
    <row r="36" spans="1:3">
      <c r="A36" s="185"/>
      <c r="B36" s="186"/>
      <c r="C36" s="185"/>
    </row>
    <row r="37" spans="1:3">
      <c r="A37" s="185"/>
      <c r="B37" s="182"/>
      <c r="C37" s="185"/>
    </row>
    <row r="38" spans="1:3">
      <c r="A38" s="185"/>
      <c r="B38" s="182"/>
      <c r="C38" s="187"/>
    </row>
    <row r="39" spans="1:3">
      <c r="A39" s="185"/>
      <c r="B39" s="182"/>
      <c r="C39" s="185"/>
    </row>
    <row r="40" spans="1:3">
      <c r="A40" s="185"/>
      <c r="B40" s="182"/>
      <c r="C40" s="185"/>
    </row>
    <row r="41" spans="1:3">
      <c r="A41" s="185"/>
      <c r="B41" s="182"/>
      <c r="C41" s="185"/>
    </row>
    <row r="42" spans="1:3">
      <c r="A42" s="185"/>
      <c r="B42" s="182"/>
      <c r="C42" s="185"/>
    </row>
    <row r="43" spans="1:3">
      <c r="A43" s="185"/>
      <c r="B43" s="182"/>
      <c r="C43" s="185"/>
    </row>
    <row r="45" spans="1:3">
      <c r="A45" s="188"/>
      <c r="B45" s="189"/>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3" t="s">
        <v>274</v>
      </c>
      <c r="B1" s="203"/>
      <c r="C1" s="203"/>
      <c r="D1" s="203"/>
      <c r="E1" s="203"/>
      <c r="F1" s="203"/>
      <c r="G1" s="203"/>
    </row>
    <row r="3" spans="1:7">
      <c r="B3" s="3" t="s">
        <v>1</v>
      </c>
      <c r="C3" s="204"/>
      <c r="D3" s="204"/>
      <c r="E3" s="204"/>
      <c r="F3" s="204"/>
      <c r="G3" s="204"/>
    </row>
    <row r="4" spans="1:7">
      <c r="B4" s="3" t="s">
        <v>2</v>
      </c>
      <c r="C4" s="204"/>
      <c r="D4" s="204"/>
      <c r="E4" s="204"/>
      <c r="F4" s="204"/>
      <c r="G4" s="204"/>
    </row>
    <row r="5" spans="1:7">
      <c r="B5" s="3" t="s">
        <v>3</v>
      </c>
      <c r="C5" s="204"/>
      <c r="D5" s="204"/>
      <c r="E5" s="204"/>
      <c r="F5" s="204"/>
      <c r="G5" s="204"/>
    </row>
    <row r="7" spans="1:7">
      <c r="A7" s="205" t="s">
        <v>4</v>
      </c>
      <c r="B7" s="205"/>
      <c r="C7" s="205"/>
      <c r="D7" s="205"/>
      <c r="E7" s="205"/>
      <c r="F7" s="205"/>
      <c r="G7" s="205"/>
    </row>
    <row r="8" spans="1:7">
      <c r="A8" s="4" t="s">
        <v>5</v>
      </c>
      <c r="B8" s="206" t="s">
        <v>6</v>
      </c>
      <c r="C8" s="207"/>
      <c r="D8" s="207"/>
      <c r="E8" s="207"/>
      <c r="F8" s="208"/>
      <c r="G8" s="4"/>
    </row>
    <row r="9" spans="1:7">
      <c r="A9" s="4" t="s">
        <v>7</v>
      </c>
      <c r="B9" s="206" t="s">
        <v>8</v>
      </c>
      <c r="C9" s="207"/>
      <c r="D9" s="207"/>
      <c r="E9" s="207"/>
      <c r="F9" s="208"/>
      <c r="G9" s="4" t="s">
        <v>9</v>
      </c>
    </row>
    <row r="10" spans="1:7">
      <c r="A10" s="4" t="s">
        <v>10</v>
      </c>
      <c r="B10" s="206" t="s">
        <v>275</v>
      </c>
      <c r="C10" s="207"/>
      <c r="D10" s="207"/>
      <c r="E10" s="207"/>
      <c r="F10" s="208"/>
      <c r="G10" s="6" t="s">
        <v>12</v>
      </c>
    </row>
    <row r="11" spans="1:7">
      <c r="A11" s="4" t="s">
        <v>13</v>
      </c>
      <c r="B11" s="206" t="s">
        <v>14</v>
      </c>
      <c r="C11" s="207"/>
      <c r="D11" s="207"/>
      <c r="E11" s="207"/>
      <c r="F11" s="208"/>
      <c r="G11" s="4">
        <v>12</v>
      </c>
    </row>
    <row r="12" spans="1:7">
      <c r="G12" s="7"/>
    </row>
    <row r="13" spans="1:7">
      <c r="A13" s="209" t="s">
        <v>15</v>
      </c>
      <c r="B13" s="209"/>
      <c r="C13" s="209"/>
      <c r="D13" s="209"/>
      <c r="E13" s="209"/>
      <c r="F13" s="209"/>
      <c r="G13" s="209"/>
    </row>
    <row r="14" spans="1:7" ht="15" customHeight="1">
      <c r="A14" s="8" t="s">
        <v>16</v>
      </c>
      <c r="B14" s="5"/>
      <c r="C14" s="210"/>
      <c r="D14" s="211" t="s">
        <v>17</v>
      </c>
      <c r="E14" s="212"/>
      <c r="F14" s="205" t="s">
        <v>18</v>
      </c>
      <c r="G14" s="205"/>
    </row>
    <row r="15" spans="1:7" ht="13.5">
      <c r="A15" s="213" t="s">
        <v>276</v>
      </c>
      <c r="B15" s="213"/>
      <c r="C15" s="214"/>
      <c r="D15" s="215" t="s">
        <v>277</v>
      </c>
      <c r="E15" s="216"/>
      <c r="F15" s="217" t="s">
        <v>278</v>
      </c>
      <c r="G15" s="218"/>
    </row>
    <row r="17" spans="1:7">
      <c r="A17" s="219" t="s">
        <v>21</v>
      </c>
      <c r="B17" s="219"/>
      <c r="C17" s="219"/>
      <c r="D17" s="219"/>
      <c r="E17" s="219"/>
      <c r="F17" s="219"/>
      <c r="G17" s="219"/>
    </row>
    <row r="18" spans="1:7">
      <c r="B18" s="10"/>
      <c r="C18" s="10"/>
      <c r="D18" s="10"/>
      <c r="E18" s="10"/>
      <c r="F18" s="11"/>
      <c r="G18" s="10"/>
    </row>
    <row r="19" spans="1:7">
      <c r="A19" s="205" t="s">
        <v>22</v>
      </c>
      <c r="B19" s="205"/>
      <c r="C19" s="205"/>
      <c r="D19" s="205"/>
      <c r="E19" s="205"/>
      <c r="F19" s="205"/>
      <c r="G19" s="205"/>
    </row>
    <row r="20" spans="1:7">
      <c r="A20" s="4">
        <v>1</v>
      </c>
      <c r="B20" s="220" t="s">
        <v>23</v>
      </c>
      <c r="C20" s="221"/>
      <c r="D20" s="221"/>
      <c r="E20" s="222"/>
      <c r="F20" s="210" t="s">
        <v>279</v>
      </c>
      <c r="G20" s="212"/>
    </row>
    <row r="21" spans="1:7">
      <c r="A21" s="4">
        <v>2</v>
      </c>
      <c r="B21" s="206" t="s">
        <v>25</v>
      </c>
      <c r="C21" s="207"/>
      <c r="D21" s="207"/>
      <c r="E21" s="208"/>
      <c r="F21" s="223">
        <v>873.6</v>
      </c>
      <c r="G21" s="224"/>
    </row>
    <row r="22" spans="1:7">
      <c r="A22" s="4">
        <v>3</v>
      </c>
      <c r="B22" s="206" t="s">
        <v>26</v>
      </c>
      <c r="C22" s="207"/>
      <c r="D22" s="207"/>
      <c r="E22" s="208"/>
      <c r="F22" s="225" t="s">
        <v>27</v>
      </c>
      <c r="G22" s="226"/>
    </row>
    <row r="23" spans="1:7">
      <c r="A23" s="4">
        <v>4</v>
      </c>
      <c r="B23" s="206" t="s">
        <v>28</v>
      </c>
      <c r="C23" s="207"/>
      <c r="D23" s="207"/>
      <c r="E23" s="208"/>
      <c r="F23" s="227" t="s">
        <v>29</v>
      </c>
      <c r="G23" s="228"/>
    </row>
    <row r="24" spans="1:7">
      <c r="A24" s="10"/>
      <c r="B24" s="12"/>
      <c r="C24" s="12"/>
      <c r="D24" s="12"/>
      <c r="E24" s="12"/>
      <c r="F24" s="11"/>
      <c r="G24" s="13"/>
    </row>
    <row r="25" spans="1:7">
      <c r="A25" s="10"/>
      <c r="B25" s="229" t="s">
        <v>30</v>
      </c>
      <c r="C25" s="229"/>
      <c r="D25" s="229"/>
      <c r="E25" s="229"/>
      <c r="F25" s="229"/>
      <c r="G25" s="229"/>
    </row>
    <row r="26" spans="1:7">
      <c r="D26" s="67"/>
    </row>
    <row r="27" spans="1:7">
      <c r="B27" s="4">
        <v>1</v>
      </c>
      <c r="C27" s="205" t="s">
        <v>31</v>
      </c>
      <c r="D27" s="205"/>
      <c r="E27" s="205"/>
      <c r="F27" s="15" t="s">
        <v>32</v>
      </c>
      <c r="G27" s="16" t="s">
        <v>33</v>
      </c>
    </row>
    <row r="28" spans="1:7">
      <c r="B28" s="4" t="s">
        <v>5</v>
      </c>
      <c r="C28" s="230" t="s">
        <v>34</v>
      </c>
      <c r="D28" s="230"/>
      <c r="E28" s="230"/>
      <c r="F28" s="17">
        <v>100</v>
      </c>
      <c r="G28" s="18">
        <v>873.6</v>
      </c>
    </row>
    <row r="29" spans="1:7">
      <c r="B29" s="4" t="s">
        <v>7</v>
      </c>
      <c r="C29" s="230" t="s">
        <v>35</v>
      </c>
      <c r="D29" s="230"/>
      <c r="E29" s="230"/>
      <c r="F29" s="19"/>
      <c r="G29" s="17">
        <f>F29*G28</f>
        <v>0</v>
      </c>
    </row>
    <row r="30" spans="1:7">
      <c r="B30" s="4" t="s">
        <v>10</v>
      </c>
      <c r="C30" s="230" t="s">
        <v>36</v>
      </c>
      <c r="D30" s="230"/>
      <c r="E30" s="230"/>
      <c r="F30" s="19"/>
      <c r="G30" s="17">
        <v>0</v>
      </c>
    </row>
    <row r="31" spans="1:7">
      <c r="B31" s="4" t="s">
        <v>13</v>
      </c>
      <c r="C31" s="230" t="s">
        <v>37</v>
      </c>
      <c r="D31" s="230"/>
      <c r="E31" s="230"/>
      <c r="F31" s="19"/>
      <c r="G31" s="17">
        <v>0</v>
      </c>
    </row>
    <row r="32" spans="1:7">
      <c r="B32" s="4" t="s">
        <v>38</v>
      </c>
      <c r="C32" s="230" t="s">
        <v>39</v>
      </c>
      <c r="D32" s="230"/>
      <c r="E32" s="230"/>
      <c r="F32" s="19"/>
      <c r="G32" s="17">
        <v>0</v>
      </c>
    </row>
    <row r="33" spans="1:7">
      <c r="B33" s="4" t="s">
        <v>40</v>
      </c>
      <c r="C33" s="230" t="s">
        <v>41</v>
      </c>
      <c r="D33" s="230"/>
      <c r="E33" s="230"/>
      <c r="F33" s="19"/>
      <c r="G33" s="17">
        <v>0</v>
      </c>
    </row>
    <row r="34" spans="1:7">
      <c r="B34" s="4" t="s">
        <v>42</v>
      </c>
      <c r="C34" s="230" t="s">
        <v>43</v>
      </c>
      <c r="D34" s="230"/>
      <c r="E34" s="230"/>
      <c r="F34" s="19"/>
      <c r="G34" s="17">
        <v>0</v>
      </c>
    </row>
    <row r="35" spans="1:7">
      <c r="B35" s="4" t="s">
        <v>44</v>
      </c>
      <c r="C35" s="230" t="s">
        <v>45</v>
      </c>
      <c r="D35" s="230"/>
      <c r="E35" s="230"/>
      <c r="F35" s="19"/>
      <c r="G35" s="17">
        <f>F35*G28</f>
        <v>0</v>
      </c>
    </row>
    <row r="36" spans="1:7">
      <c r="B36" s="210" t="s">
        <v>46</v>
      </c>
      <c r="C36" s="211"/>
      <c r="D36" s="211"/>
      <c r="E36" s="211"/>
      <c r="F36" s="212"/>
      <c r="G36" s="15">
        <f>SUM(G28:G35)</f>
        <v>873.6</v>
      </c>
    </row>
    <row r="38" spans="1:7" ht="15.75" customHeight="1">
      <c r="A38" s="231" t="s">
        <v>47</v>
      </c>
      <c r="B38" s="231"/>
      <c r="C38" s="231"/>
      <c r="D38" s="231"/>
      <c r="E38" s="231"/>
      <c r="F38" s="231"/>
      <c r="G38" s="10"/>
    </row>
    <row r="40" spans="1:7" ht="15.75" customHeight="1">
      <c r="A40" s="4">
        <v>2</v>
      </c>
      <c r="B40" s="210" t="s">
        <v>48</v>
      </c>
      <c r="C40" s="211"/>
      <c r="D40" s="211"/>
      <c r="E40" s="212"/>
      <c r="F40" s="15" t="s">
        <v>33</v>
      </c>
    </row>
    <row r="41" spans="1:7" ht="15.75" customHeight="1">
      <c r="A41" s="4" t="s">
        <v>5</v>
      </c>
      <c r="B41" s="206" t="s">
        <v>49</v>
      </c>
      <c r="C41" s="207"/>
      <c r="D41" s="20">
        <v>12</v>
      </c>
      <c r="E41" s="21">
        <v>6</v>
      </c>
      <c r="F41" s="22">
        <f>IF(((E41*15-G36*6%)&lt;=0),"0,00",E41*15-G36*6%)</f>
        <v>37.58</v>
      </c>
    </row>
    <row r="42" spans="1:7">
      <c r="A42" s="4" t="s">
        <v>7</v>
      </c>
      <c r="B42" s="206" t="s">
        <v>50</v>
      </c>
      <c r="C42" s="207"/>
      <c r="D42" s="20"/>
      <c r="E42" s="21">
        <v>20</v>
      </c>
      <c r="F42" s="23">
        <f>E42*22</f>
        <v>440</v>
      </c>
      <c r="G42" s="24"/>
    </row>
    <row r="43" spans="1:7">
      <c r="A43" s="4" t="s">
        <v>10</v>
      </c>
      <c r="B43" s="206" t="s">
        <v>51</v>
      </c>
      <c r="C43" s="207"/>
      <c r="D43" s="207"/>
      <c r="E43" s="208"/>
      <c r="F43" s="23">
        <v>150</v>
      </c>
      <c r="G43" s="24"/>
    </row>
    <row r="44" spans="1:7">
      <c r="A44" s="4" t="s">
        <v>13</v>
      </c>
      <c r="B44" s="206" t="s">
        <v>52</v>
      </c>
      <c r="C44" s="207"/>
      <c r="D44" s="207"/>
      <c r="E44" s="208"/>
      <c r="F44" s="26">
        <v>0</v>
      </c>
      <c r="G44" s="24"/>
    </row>
    <row r="45" spans="1:7">
      <c r="A45" s="4" t="s">
        <v>38</v>
      </c>
      <c r="B45" s="206" t="s">
        <v>53</v>
      </c>
      <c r="C45" s="207"/>
      <c r="D45" s="207"/>
      <c r="E45" s="208"/>
      <c r="F45" s="23">
        <v>2.5</v>
      </c>
      <c r="G45" s="24"/>
    </row>
    <row r="46" spans="1:7">
      <c r="A46" s="4" t="s">
        <v>42</v>
      </c>
      <c r="B46" s="206" t="s">
        <v>54</v>
      </c>
      <c r="C46" s="207"/>
      <c r="D46" s="207"/>
      <c r="E46" s="208"/>
      <c r="F46" s="23">
        <v>4.5</v>
      </c>
      <c r="G46" s="24"/>
    </row>
    <row r="47" spans="1:7">
      <c r="A47" s="4" t="s">
        <v>44</v>
      </c>
      <c r="B47" s="232" t="s">
        <v>55</v>
      </c>
      <c r="C47" s="233"/>
      <c r="D47" s="233"/>
      <c r="E47" s="234"/>
      <c r="F47" s="25">
        <v>0</v>
      </c>
      <c r="G47" s="24"/>
    </row>
    <row r="48" spans="1:7">
      <c r="A48" s="205" t="s">
        <v>56</v>
      </c>
      <c r="B48" s="205"/>
      <c r="C48" s="205"/>
      <c r="D48" s="205"/>
      <c r="E48" s="205"/>
      <c r="F48" s="27">
        <f>SUM(F41:F47)</f>
        <v>634.58000000000004</v>
      </c>
      <c r="G48" s="24"/>
    </row>
    <row r="49" spans="1:7">
      <c r="G49" s="24"/>
    </row>
    <row r="50" spans="1:7" ht="15.75" customHeight="1">
      <c r="A50" s="231" t="s">
        <v>57</v>
      </c>
      <c r="B50" s="231"/>
      <c r="C50" s="231"/>
      <c r="D50" s="231"/>
      <c r="E50" s="231"/>
      <c r="F50" s="231"/>
      <c r="G50" s="24"/>
    </row>
    <row r="51" spans="1:7">
      <c r="G51" s="24"/>
    </row>
    <row r="52" spans="1:7">
      <c r="A52" s="4">
        <v>3</v>
      </c>
      <c r="B52" s="205" t="s">
        <v>58</v>
      </c>
      <c r="C52" s="205"/>
      <c r="D52" s="205"/>
      <c r="E52" s="205"/>
      <c r="F52" s="15" t="s">
        <v>33</v>
      </c>
      <c r="G52" s="7"/>
    </row>
    <row r="53" spans="1:7">
      <c r="A53" s="4" t="s">
        <v>5</v>
      </c>
      <c r="B53" s="230" t="s">
        <v>59</v>
      </c>
      <c r="C53" s="230"/>
      <c r="D53" s="230"/>
      <c r="E53" s="230"/>
      <c r="F53" s="22" t="e">
        <f>#REF!</f>
        <v>#REF!</v>
      </c>
      <c r="G53" s="10"/>
    </row>
    <row r="54" spans="1:7">
      <c r="A54" s="4" t="s">
        <v>7</v>
      </c>
      <c r="B54" s="206" t="s">
        <v>60</v>
      </c>
      <c r="C54" s="207"/>
      <c r="D54" s="207"/>
      <c r="E54" s="208"/>
      <c r="F54" s="17">
        <v>0</v>
      </c>
      <c r="G54" s="12"/>
    </row>
    <row r="55" spans="1:7">
      <c r="A55" s="4" t="s">
        <v>10</v>
      </c>
      <c r="B55" s="230" t="s">
        <v>280</v>
      </c>
      <c r="C55" s="230"/>
      <c r="D55" s="230"/>
      <c r="E55" s="230"/>
      <c r="F55" s="17">
        <v>23.4</v>
      </c>
      <c r="G55" s="12"/>
    </row>
    <row r="56" spans="1:7">
      <c r="A56" s="4" t="s">
        <v>13</v>
      </c>
      <c r="B56" s="230" t="s">
        <v>62</v>
      </c>
      <c r="C56" s="230"/>
      <c r="D56" s="230"/>
      <c r="E56" s="230"/>
      <c r="F56" s="17">
        <v>0</v>
      </c>
      <c r="G56" s="10"/>
    </row>
    <row r="57" spans="1:7">
      <c r="A57" s="205" t="s">
        <v>63</v>
      </c>
      <c r="B57" s="205"/>
      <c r="C57" s="205"/>
      <c r="D57" s="205"/>
      <c r="E57" s="205"/>
      <c r="F57" s="15" t="e">
        <f>SUM(F53:F56)</f>
        <v>#REF!</v>
      </c>
      <c r="G57" s="12"/>
    </row>
    <row r="58" spans="1:7">
      <c r="G58" s="10"/>
    </row>
    <row r="59" spans="1:7">
      <c r="A59" s="219" t="s">
        <v>64</v>
      </c>
      <c r="B59" s="219"/>
      <c r="C59" s="219"/>
      <c r="D59" s="219"/>
      <c r="E59" s="219"/>
      <c r="F59" s="219"/>
    </row>
    <row r="60" spans="1:7">
      <c r="A60" s="9"/>
      <c r="B60" s="9"/>
      <c r="C60" s="9"/>
      <c r="D60" s="9"/>
      <c r="E60" s="9"/>
      <c r="F60" s="9"/>
    </row>
    <row r="61" spans="1:7">
      <c r="A61" s="9"/>
      <c r="B61" s="219" t="s">
        <v>65</v>
      </c>
      <c r="C61" s="219"/>
      <c r="D61" s="219"/>
      <c r="E61" s="219"/>
      <c r="F61" s="219"/>
    </row>
    <row r="62" spans="1:7">
      <c r="B62" s="1" t="s">
        <v>66</v>
      </c>
    </row>
    <row r="63" spans="1:7">
      <c r="A63" s="5" t="s">
        <v>67</v>
      </c>
      <c r="B63" s="205" t="s">
        <v>68</v>
      </c>
      <c r="C63" s="205"/>
      <c r="D63" s="205"/>
      <c r="E63" s="5" t="s">
        <v>32</v>
      </c>
      <c r="F63" s="15" t="s">
        <v>33</v>
      </c>
    </row>
    <row r="64" spans="1:7">
      <c r="A64" s="4" t="s">
        <v>5</v>
      </c>
      <c r="B64" s="230" t="s">
        <v>69</v>
      </c>
      <c r="C64" s="230"/>
      <c r="D64" s="230"/>
      <c r="E64" s="28">
        <v>0.2</v>
      </c>
      <c r="F64" s="17">
        <f t="shared" ref="F64:F71" si="0">E64*$G$36</f>
        <v>174.72</v>
      </c>
      <c r="G64" s="279"/>
    </row>
    <row r="65" spans="1:9">
      <c r="A65" s="4" t="s">
        <v>7</v>
      </c>
      <c r="B65" s="230" t="s">
        <v>70</v>
      </c>
      <c r="C65" s="230"/>
      <c r="D65" s="230"/>
      <c r="E65" s="28">
        <v>1.4999999999999999E-2</v>
      </c>
      <c r="F65" s="17">
        <f t="shared" si="0"/>
        <v>13.1</v>
      </c>
      <c r="G65" s="279"/>
    </row>
    <row r="66" spans="1:9">
      <c r="A66" s="4" t="s">
        <v>10</v>
      </c>
      <c r="B66" s="230" t="s">
        <v>71</v>
      </c>
      <c r="C66" s="230"/>
      <c r="D66" s="230"/>
      <c r="E66" s="28">
        <v>0.01</v>
      </c>
      <c r="F66" s="17">
        <f t="shared" si="0"/>
        <v>8.74</v>
      </c>
      <c r="G66" s="279"/>
    </row>
    <row r="67" spans="1:9">
      <c r="A67" s="4" t="s">
        <v>13</v>
      </c>
      <c r="B67" s="230" t="s">
        <v>72</v>
      </c>
      <c r="C67" s="230"/>
      <c r="D67" s="230"/>
      <c r="E67" s="28">
        <v>2E-3</v>
      </c>
      <c r="F67" s="17">
        <f t="shared" si="0"/>
        <v>1.75</v>
      </c>
      <c r="G67" s="279"/>
    </row>
    <row r="68" spans="1:9">
      <c r="A68" s="4" t="s">
        <v>38</v>
      </c>
      <c r="B68" s="230" t="s">
        <v>73</v>
      </c>
      <c r="C68" s="230"/>
      <c r="D68" s="230"/>
      <c r="E68" s="28">
        <v>2.5000000000000001E-2</v>
      </c>
      <c r="F68" s="17">
        <f t="shared" si="0"/>
        <v>21.84</v>
      </c>
      <c r="G68" s="279"/>
    </row>
    <row r="69" spans="1:9">
      <c r="A69" s="4" t="s">
        <v>40</v>
      </c>
      <c r="B69" s="230" t="s">
        <v>74</v>
      </c>
      <c r="C69" s="230"/>
      <c r="D69" s="230"/>
      <c r="E69" s="28">
        <v>0.08</v>
      </c>
      <c r="F69" s="17">
        <f t="shared" si="0"/>
        <v>69.89</v>
      </c>
      <c r="G69" s="279"/>
    </row>
    <row r="70" spans="1:9">
      <c r="A70" s="4" t="s">
        <v>42</v>
      </c>
      <c r="B70" s="235" t="s">
        <v>281</v>
      </c>
      <c r="C70" s="235"/>
      <c r="D70" s="235"/>
      <c r="E70" s="28">
        <v>0.03</v>
      </c>
      <c r="F70" s="17">
        <f t="shared" si="0"/>
        <v>26.21</v>
      </c>
      <c r="G70" s="279"/>
    </row>
    <row r="71" spans="1:9">
      <c r="A71" s="4" t="s">
        <v>44</v>
      </c>
      <c r="B71" s="230" t="s">
        <v>76</v>
      </c>
      <c r="C71" s="230"/>
      <c r="D71" s="230"/>
      <c r="E71" s="28">
        <v>6.0000000000000001E-3</v>
      </c>
      <c r="F71" s="17">
        <f t="shared" si="0"/>
        <v>5.24</v>
      </c>
      <c r="G71" s="279"/>
    </row>
    <row r="72" spans="1:9">
      <c r="A72" s="205" t="s">
        <v>77</v>
      </c>
      <c r="B72" s="205"/>
      <c r="C72" s="205"/>
      <c r="D72" s="205"/>
      <c r="E72" s="29">
        <f>SUM(E64:E71)</f>
        <v>0.36799999999999999</v>
      </c>
      <c r="F72" s="15">
        <f>SUM(F64:F71)</f>
        <v>321.49</v>
      </c>
    </row>
    <row r="73" spans="1:9">
      <c r="A73" s="14"/>
      <c r="B73" s="14"/>
      <c r="C73" s="14"/>
      <c r="D73" s="14"/>
      <c r="E73" s="30"/>
      <c r="F73" s="31"/>
    </row>
    <row r="74" spans="1:9">
      <c r="A74" s="236" t="s">
        <v>78</v>
      </c>
      <c r="B74" s="236"/>
      <c r="C74" s="236"/>
      <c r="D74" s="236"/>
      <c r="E74" s="236"/>
      <c r="F74" s="236"/>
    </row>
    <row r="75" spans="1:9">
      <c r="B75" s="10"/>
      <c r="C75" s="10"/>
      <c r="D75" s="10"/>
      <c r="E75" s="32"/>
    </row>
    <row r="76" spans="1:9">
      <c r="A76" s="5" t="s">
        <v>79</v>
      </c>
      <c r="B76" s="205" t="s">
        <v>80</v>
      </c>
      <c r="C76" s="205"/>
      <c r="D76" s="205"/>
      <c r="E76" s="5" t="s">
        <v>32</v>
      </c>
      <c r="F76" s="15" t="s">
        <v>33</v>
      </c>
    </row>
    <row r="77" spans="1:9">
      <c r="A77" s="4" t="s">
        <v>5</v>
      </c>
      <c r="B77" s="230" t="s">
        <v>80</v>
      </c>
      <c r="C77" s="230"/>
      <c r="D77" s="230"/>
      <c r="E77" s="28">
        <v>8.3299999999999999E-2</v>
      </c>
      <c r="F77" s="17">
        <f>E77*$G$36</f>
        <v>72.77</v>
      </c>
      <c r="G77" s="33"/>
    </row>
    <row r="78" spans="1:9">
      <c r="A78" s="205" t="s">
        <v>81</v>
      </c>
      <c r="B78" s="205"/>
      <c r="C78" s="205"/>
      <c r="D78" s="205"/>
      <c r="E78" s="29">
        <f>SUM(E77:E77)</f>
        <v>8.3299999999999999E-2</v>
      </c>
      <c r="F78" s="15">
        <f>SUM(F77:F77)</f>
        <v>72.77</v>
      </c>
    </row>
    <row r="79" spans="1:9">
      <c r="A79" s="34" t="s">
        <v>7</v>
      </c>
      <c r="B79" s="237" t="s">
        <v>82</v>
      </c>
      <c r="C79" s="237"/>
      <c r="D79" s="237"/>
      <c r="E79" s="28">
        <f>E72*E78</f>
        <v>3.0700000000000002E-2</v>
      </c>
      <c r="F79" s="35">
        <f>F78*E72</f>
        <v>26.78</v>
      </c>
      <c r="G79" s="33"/>
      <c r="H79" s="33"/>
      <c r="I79" s="33"/>
    </row>
    <row r="80" spans="1:9">
      <c r="A80" s="210" t="s">
        <v>77</v>
      </c>
      <c r="B80" s="211"/>
      <c r="C80" s="211"/>
      <c r="D80" s="211"/>
      <c r="E80" s="29">
        <f>E73*E78</f>
        <v>0</v>
      </c>
      <c r="F80" s="15">
        <f>SUM(F78:F79)</f>
        <v>99.55</v>
      </c>
      <c r="G80" s="33"/>
    </row>
    <row r="81" spans="1:8">
      <c r="B81" s="10"/>
      <c r="C81" s="10"/>
      <c r="D81" s="10"/>
      <c r="E81" s="32"/>
    </row>
    <row r="82" spans="1:8">
      <c r="A82" s="5" t="s">
        <v>83</v>
      </c>
      <c r="B82" s="209" t="s">
        <v>84</v>
      </c>
      <c r="C82" s="209"/>
      <c r="D82" s="209"/>
      <c r="E82" s="5" t="s">
        <v>32</v>
      </c>
      <c r="F82" s="15" t="s">
        <v>33</v>
      </c>
    </row>
    <row r="83" spans="1:8">
      <c r="A83" s="4" t="s">
        <v>5</v>
      </c>
      <c r="B83" s="206" t="s">
        <v>85</v>
      </c>
      <c r="C83" s="207"/>
      <c r="D83" s="208"/>
      <c r="E83" s="28">
        <v>2.0000000000000001E-4</v>
      </c>
      <c r="F83" s="17">
        <f>E83*$G$36</f>
        <v>0.17</v>
      </c>
    </row>
    <row r="84" spans="1:8" ht="32.25" customHeight="1">
      <c r="A84" s="34" t="s">
        <v>7</v>
      </c>
      <c r="B84" s="237" t="s">
        <v>86</v>
      </c>
      <c r="C84" s="237"/>
      <c r="D84" s="237"/>
      <c r="E84" s="36">
        <f>E83*E72</f>
        <v>1E-4</v>
      </c>
      <c r="F84" s="35">
        <f>F83*E72</f>
        <v>0.06</v>
      </c>
    </row>
    <row r="85" spans="1:8">
      <c r="A85" s="210" t="s">
        <v>77</v>
      </c>
      <c r="B85" s="211"/>
      <c r="C85" s="211"/>
      <c r="D85" s="212"/>
      <c r="E85" s="29">
        <f>SUM(E83:E84)</f>
        <v>2.9999999999999997E-4</v>
      </c>
      <c r="F85" s="15">
        <f>SUM(F83:F84)</f>
        <v>0.23</v>
      </c>
    </row>
    <row r="87" spans="1:8">
      <c r="A87" s="229" t="s">
        <v>87</v>
      </c>
      <c r="B87" s="229"/>
      <c r="C87" s="229"/>
      <c r="D87" s="229"/>
      <c r="E87" s="229"/>
      <c r="F87" s="229"/>
    </row>
    <row r="88" spans="1:8">
      <c r="G88" s="37"/>
    </row>
    <row r="89" spans="1:8">
      <c r="A89" s="5" t="s">
        <v>88</v>
      </c>
      <c r="B89" s="205" t="s">
        <v>89</v>
      </c>
      <c r="C89" s="205"/>
      <c r="D89" s="205"/>
      <c r="E89" s="5" t="s">
        <v>32</v>
      </c>
      <c r="F89" s="15" t="s">
        <v>33</v>
      </c>
    </row>
    <row r="90" spans="1:8">
      <c r="A90" s="34" t="s">
        <v>5</v>
      </c>
      <c r="B90" s="238" t="s">
        <v>90</v>
      </c>
      <c r="C90" s="238"/>
      <c r="D90" s="238"/>
      <c r="E90" s="36">
        <v>4.1999999999999997E-3</v>
      </c>
      <c r="F90" s="35">
        <f>E90*$G$36</f>
        <v>3.67</v>
      </c>
      <c r="G90" s="33"/>
      <c r="H90" s="33"/>
    </row>
    <row r="91" spans="1:8">
      <c r="A91" s="34" t="s">
        <v>7</v>
      </c>
      <c r="B91" s="237" t="s">
        <v>91</v>
      </c>
      <c r="C91" s="237"/>
      <c r="D91" s="237"/>
      <c r="E91" s="36">
        <v>2.9999999999999997E-4</v>
      </c>
      <c r="F91" s="35">
        <f>F90*E69</f>
        <v>0.28999999999999998</v>
      </c>
      <c r="G91" s="10"/>
    </row>
    <row r="92" spans="1:8" ht="12.75" customHeight="1">
      <c r="A92" s="34" t="s">
        <v>10</v>
      </c>
      <c r="B92" s="239" t="s">
        <v>92</v>
      </c>
      <c r="C92" s="239"/>
      <c r="D92" s="239"/>
      <c r="E92" s="36">
        <v>4.3499999999999997E-2</v>
      </c>
      <c r="F92" s="35">
        <f>E92*$G$36</f>
        <v>38</v>
      </c>
      <c r="G92" s="10"/>
    </row>
    <row r="93" spans="1:8">
      <c r="A93" s="34" t="s">
        <v>13</v>
      </c>
      <c r="B93" s="237" t="s">
        <v>93</v>
      </c>
      <c r="C93" s="237"/>
      <c r="D93" s="237"/>
      <c r="E93" s="36">
        <v>1.9400000000000001E-2</v>
      </c>
      <c r="F93" s="35">
        <f>E93*$G$36</f>
        <v>16.95</v>
      </c>
      <c r="G93" s="7"/>
    </row>
    <row r="94" spans="1:8">
      <c r="A94" s="34" t="s">
        <v>38</v>
      </c>
      <c r="B94" s="237" t="s">
        <v>94</v>
      </c>
      <c r="C94" s="237"/>
      <c r="D94" s="237"/>
      <c r="E94" s="36">
        <f>E93*E72</f>
        <v>7.1000000000000004E-3</v>
      </c>
      <c r="F94" s="35">
        <f>E94*$G$36</f>
        <v>6.2</v>
      </c>
      <c r="G94" s="7"/>
    </row>
    <row r="95" spans="1:8" ht="12.75" customHeight="1">
      <c r="A95" s="34" t="s">
        <v>40</v>
      </c>
      <c r="B95" s="240" t="s">
        <v>95</v>
      </c>
      <c r="C95" s="241"/>
      <c r="D95" s="242"/>
      <c r="E95" s="38">
        <v>6.4999999999999997E-3</v>
      </c>
      <c r="F95" s="35">
        <f>E95*$G$36</f>
        <v>5.68</v>
      </c>
      <c r="G95" s="7"/>
    </row>
    <row r="96" spans="1:8">
      <c r="A96" s="243" t="s">
        <v>77</v>
      </c>
      <c r="B96" s="244"/>
      <c r="C96" s="244"/>
      <c r="D96" s="245"/>
      <c r="E96" s="39">
        <f>SUM(E90:E95)</f>
        <v>8.1000000000000003E-2</v>
      </c>
      <c r="F96" s="40">
        <f>SUM(F90:F95)</f>
        <v>70.790000000000006</v>
      </c>
      <c r="G96" s="10"/>
    </row>
    <row r="98" spans="1:7">
      <c r="A98" s="229" t="s">
        <v>96</v>
      </c>
      <c r="B98" s="229"/>
      <c r="C98" s="229"/>
      <c r="D98" s="229"/>
      <c r="E98" s="229"/>
      <c r="F98" s="229"/>
    </row>
    <row r="100" spans="1:7" ht="30.75" customHeight="1">
      <c r="A100" s="41" t="s">
        <v>97</v>
      </c>
      <c r="B100" s="246" t="s">
        <v>98</v>
      </c>
      <c r="C100" s="247"/>
      <c r="D100" s="248"/>
      <c r="E100" s="41" t="s">
        <v>32</v>
      </c>
      <c r="F100" s="40" t="s">
        <v>33</v>
      </c>
    </row>
    <row r="101" spans="1:7">
      <c r="A101" s="34" t="s">
        <v>5</v>
      </c>
      <c r="B101" s="249" t="s">
        <v>282</v>
      </c>
      <c r="C101" s="249"/>
      <c r="D101" s="249"/>
      <c r="E101" s="46">
        <v>0.121</v>
      </c>
      <c r="F101" s="35">
        <f t="shared" ref="F101:F106" si="1">E101*$G$36</f>
        <v>105.71</v>
      </c>
      <c r="G101" s="43"/>
    </row>
    <row r="102" spans="1:7">
      <c r="A102" s="34" t="s">
        <v>7</v>
      </c>
      <c r="B102" s="237" t="s">
        <v>100</v>
      </c>
      <c r="C102" s="237"/>
      <c r="D102" s="237"/>
      <c r="E102" s="38">
        <v>1.66E-2</v>
      </c>
      <c r="F102" s="35">
        <f t="shared" si="1"/>
        <v>14.5</v>
      </c>
    </row>
    <row r="103" spans="1:7">
      <c r="A103" s="34" t="s">
        <v>10</v>
      </c>
      <c r="B103" s="250" t="s">
        <v>283</v>
      </c>
      <c r="C103" s="251"/>
      <c r="D103" s="252"/>
      <c r="E103" s="36">
        <v>2.0000000000000001E-4</v>
      </c>
      <c r="F103" s="35">
        <f t="shared" si="1"/>
        <v>0.17</v>
      </c>
    </row>
    <row r="104" spans="1:7">
      <c r="A104" s="34" t="s">
        <v>13</v>
      </c>
      <c r="B104" s="250" t="s">
        <v>102</v>
      </c>
      <c r="C104" s="251"/>
      <c r="D104" s="252"/>
      <c r="E104" s="38">
        <v>2.8E-3</v>
      </c>
      <c r="F104" s="35">
        <f t="shared" si="1"/>
        <v>2.4500000000000002</v>
      </c>
      <c r="G104" s="32"/>
    </row>
    <row r="105" spans="1:7">
      <c r="A105" s="34" t="s">
        <v>38</v>
      </c>
      <c r="B105" s="237" t="s">
        <v>103</v>
      </c>
      <c r="C105" s="237"/>
      <c r="D105" s="237"/>
      <c r="E105" s="38">
        <v>2.9999999999999997E-4</v>
      </c>
      <c r="F105" s="35">
        <f t="shared" si="1"/>
        <v>0.26</v>
      </c>
      <c r="G105" s="32"/>
    </row>
    <row r="106" spans="1:7">
      <c r="A106" s="34" t="s">
        <v>40</v>
      </c>
      <c r="B106" s="250" t="s">
        <v>104</v>
      </c>
      <c r="C106" s="251"/>
      <c r="D106" s="252"/>
      <c r="E106" s="36">
        <v>0</v>
      </c>
      <c r="F106" s="35">
        <f t="shared" si="1"/>
        <v>0</v>
      </c>
    </row>
    <row r="107" spans="1:7">
      <c r="A107" s="253" t="s">
        <v>81</v>
      </c>
      <c r="B107" s="254"/>
      <c r="C107" s="254"/>
      <c r="D107" s="255"/>
      <c r="E107" s="45">
        <f>SUM(E101:E106)</f>
        <v>0.1409</v>
      </c>
      <c r="F107" s="40">
        <f>SUM(F101:F106)</f>
        <v>123.09</v>
      </c>
    </row>
    <row r="108" spans="1:7">
      <c r="A108" s="34" t="s">
        <v>42</v>
      </c>
      <c r="B108" s="237" t="s">
        <v>284</v>
      </c>
      <c r="C108" s="237"/>
      <c r="D108" s="237"/>
      <c r="E108" s="46">
        <f>E107*E72</f>
        <v>5.1900000000000002E-2</v>
      </c>
      <c r="F108" s="35">
        <f>F107*E72</f>
        <v>45.3</v>
      </c>
    </row>
    <row r="109" spans="1:7">
      <c r="A109" s="243" t="s">
        <v>77</v>
      </c>
      <c r="B109" s="244"/>
      <c r="C109" s="244"/>
      <c r="D109" s="244"/>
      <c r="E109" s="39">
        <f>E107+E108</f>
        <v>0.1928</v>
      </c>
      <c r="F109" s="40">
        <f>SUM(F107:F108)</f>
        <v>168.39</v>
      </c>
    </row>
    <row r="111" spans="1:7">
      <c r="A111" s="219" t="s">
        <v>106</v>
      </c>
      <c r="B111" s="219"/>
      <c r="C111" s="219"/>
      <c r="D111" s="219"/>
      <c r="E111" s="219"/>
      <c r="F111" s="219"/>
    </row>
    <row r="112" spans="1:7">
      <c r="A112" s="47"/>
    </row>
    <row r="113" spans="1:8">
      <c r="A113" s="5">
        <v>4</v>
      </c>
      <c r="B113" s="205" t="s">
        <v>107</v>
      </c>
      <c r="C113" s="205"/>
      <c r="D113" s="205"/>
      <c r="E113" s="205"/>
      <c r="F113" s="17" t="s">
        <v>33</v>
      </c>
    </row>
    <row r="114" spans="1:8">
      <c r="A114" s="3" t="s">
        <v>67</v>
      </c>
      <c r="B114" s="230" t="s">
        <v>108</v>
      </c>
      <c r="C114" s="230"/>
      <c r="D114" s="230"/>
      <c r="E114" s="230"/>
      <c r="F114" s="17">
        <f>F72</f>
        <v>321.49</v>
      </c>
    </row>
    <row r="115" spans="1:8">
      <c r="A115" s="3" t="s">
        <v>79</v>
      </c>
      <c r="B115" s="256" t="s">
        <v>109</v>
      </c>
      <c r="C115" s="256"/>
      <c r="D115" s="256"/>
      <c r="E115" s="256"/>
      <c r="F115" s="17">
        <f>F80</f>
        <v>99.55</v>
      </c>
    </row>
    <row r="116" spans="1:8">
      <c r="A116" s="3" t="s">
        <v>83</v>
      </c>
      <c r="B116" s="230" t="s">
        <v>285</v>
      </c>
      <c r="C116" s="230"/>
      <c r="D116" s="230"/>
      <c r="E116" s="230"/>
      <c r="F116" s="17">
        <f>F85</f>
        <v>0.23</v>
      </c>
    </row>
    <row r="117" spans="1:8">
      <c r="A117" s="3" t="s">
        <v>88</v>
      </c>
      <c r="B117" s="230" t="s">
        <v>111</v>
      </c>
      <c r="C117" s="230"/>
      <c r="D117" s="230"/>
      <c r="E117" s="230"/>
      <c r="F117" s="17">
        <f>F96</f>
        <v>70.790000000000006</v>
      </c>
    </row>
    <row r="118" spans="1:8">
      <c r="A118" s="3" t="s">
        <v>97</v>
      </c>
      <c r="B118" s="230" t="s">
        <v>112</v>
      </c>
      <c r="C118" s="230"/>
      <c r="D118" s="230"/>
      <c r="E118" s="230"/>
      <c r="F118" s="17">
        <f>F109</f>
        <v>168.39</v>
      </c>
    </row>
    <row r="119" spans="1:8">
      <c r="A119" s="3" t="s">
        <v>113</v>
      </c>
      <c r="B119" s="230" t="s">
        <v>55</v>
      </c>
      <c r="C119" s="230"/>
      <c r="D119" s="230"/>
      <c r="E119" s="230"/>
      <c r="F119" s="17"/>
    </row>
    <row r="120" spans="1:8">
      <c r="A120" s="205" t="s">
        <v>77</v>
      </c>
      <c r="B120" s="205"/>
      <c r="C120" s="205"/>
      <c r="D120" s="205"/>
      <c r="E120" s="205"/>
      <c r="F120" s="15">
        <f>SUM(F114:F119)</f>
        <v>660.45</v>
      </c>
    </row>
    <row r="122" spans="1:8">
      <c r="A122" s="219" t="s">
        <v>286</v>
      </c>
      <c r="B122" s="219"/>
      <c r="C122" s="219"/>
      <c r="D122" s="219"/>
      <c r="E122" s="219"/>
      <c r="F122" s="219"/>
      <c r="G122" s="48"/>
    </row>
    <row r="124" spans="1:8">
      <c r="A124" s="5">
        <v>5</v>
      </c>
      <c r="B124" s="205" t="s">
        <v>115</v>
      </c>
      <c r="C124" s="205"/>
      <c r="D124" s="205"/>
      <c r="E124" s="5" t="s">
        <v>32</v>
      </c>
      <c r="F124" s="15" t="s">
        <v>33</v>
      </c>
    </row>
    <row r="125" spans="1:8">
      <c r="A125" s="34" t="s">
        <v>5</v>
      </c>
      <c r="B125" s="257" t="s">
        <v>116</v>
      </c>
      <c r="C125" s="257"/>
      <c r="D125" s="257"/>
      <c r="E125" s="46">
        <v>0.03</v>
      </c>
      <c r="F125" s="35" t="e">
        <f>E125*($G$36+$F$48+$F$57+$F$120)</f>
        <v>#REF!</v>
      </c>
    </row>
    <row r="126" spans="1:8">
      <c r="A126" s="34" t="s">
        <v>7</v>
      </c>
      <c r="B126" s="258" t="s">
        <v>117</v>
      </c>
      <c r="C126" s="259"/>
      <c r="D126" s="259"/>
      <c r="E126" s="49">
        <f>E127+E128+E129</f>
        <v>0.14249999999999999</v>
      </c>
      <c r="F126" s="40" t="e">
        <f>SUM(F127:F129)</f>
        <v>#REF!</v>
      </c>
    </row>
    <row r="127" spans="1:8">
      <c r="A127" s="34" t="s">
        <v>118</v>
      </c>
      <c r="B127" s="250" t="s">
        <v>119</v>
      </c>
      <c r="C127" s="251"/>
      <c r="D127" s="252"/>
      <c r="E127" s="36">
        <v>7.5999999999999998E-2</v>
      </c>
      <c r="F127" s="35" t="e">
        <f>E127*(G36+F48+F57+F120+F125+F131)/(1-E126)</f>
        <v>#REF!</v>
      </c>
      <c r="H127" s="68"/>
    </row>
    <row r="128" spans="1:8">
      <c r="A128" s="34" t="s">
        <v>120</v>
      </c>
      <c r="B128" s="250" t="s">
        <v>121</v>
      </c>
      <c r="C128" s="251"/>
      <c r="D128" s="252"/>
      <c r="E128" s="36">
        <v>1.6500000000000001E-2</v>
      </c>
      <c r="F128" s="35" t="e">
        <f>E128*(G36+F48+F57+F120+F125+F131)/(1-E126)</f>
        <v>#REF!</v>
      </c>
      <c r="H128" s="68"/>
    </row>
    <row r="129" spans="1:9">
      <c r="A129" s="34" t="s">
        <v>122</v>
      </c>
      <c r="B129" s="295" t="s">
        <v>123</v>
      </c>
      <c r="C129" s="296"/>
      <c r="D129" s="297"/>
      <c r="E129" s="36">
        <v>0.05</v>
      </c>
      <c r="F129" s="35" t="e">
        <f>E129*(G36+F48+F57+F120+F125+F131)/(1-E126)</f>
        <v>#REF!</v>
      </c>
      <c r="H129" s="68"/>
    </row>
    <row r="130" spans="1:9">
      <c r="A130" s="34" t="s">
        <v>124</v>
      </c>
      <c r="B130" s="250" t="s">
        <v>125</v>
      </c>
      <c r="C130" s="251"/>
      <c r="D130" s="252"/>
      <c r="E130" s="51"/>
      <c r="F130" s="40"/>
    </row>
    <row r="131" spans="1:9">
      <c r="A131" s="34" t="s">
        <v>10</v>
      </c>
      <c r="B131" s="250" t="s">
        <v>126</v>
      </c>
      <c r="C131" s="251"/>
      <c r="D131" s="252"/>
      <c r="E131" s="46">
        <v>7.0000000000000007E-2</v>
      </c>
      <c r="F131" s="35" t="e">
        <f>E131*($G$36+$F$48+$F$57+$F$120+F125)</f>
        <v>#REF!</v>
      </c>
    </row>
    <row r="132" spans="1:9">
      <c r="A132" s="243" t="s">
        <v>77</v>
      </c>
      <c r="B132" s="244"/>
      <c r="C132" s="244"/>
      <c r="D132" s="244"/>
      <c r="E132" s="245"/>
      <c r="F132" s="40" t="e">
        <f>F125+F126+F131</f>
        <v>#REF!</v>
      </c>
      <c r="G132" s="52"/>
    </row>
    <row r="135" spans="1:9" ht="32.25" customHeight="1">
      <c r="A135" s="258" t="s">
        <v>287</v>
      </c>
      <c r="B135" s="259"/>
      <c r="C135" s="259"/>
      <c r="D135" s="259"/>
      <c r="E135" s="298"/>
      <c r="F135" s="35" t="s">
        <v>33</v>
      </c>
    </row>
    <row r="136" spans="1:9">
      <c r="A136" s="34" t="s">
        <v>5</v>
      </c>
      <c r="B136" s="238" t="s">
        <v>128</v>
      </c>
      <c r="C136" s="238"/>
      <c r="D136" s="238"/>
      <c r="E136" s="238"/>
      <c r="F136" s="35">
        <f>G36</f>
        <v>873.6</v>
      </c>
    </row>
    <row r="137" spans="1:9">
      <c r="A137" s="34" t="s">
        <v>7</v>
      </c>
      <c r="B137" s="238" t="s">
        <v>129</v>
      </c>
      <c r="C137" s="238"/>
      <c r="D137" s="238"/>
      <c r="E137" s="238"/>
      <c r="F137" s="35">
        <f>F48</f>
        <v>634.58000000000004</v>
      </c>
    </row>
    <row r="138" spans="1:9">
      <c r="A138" s="34" t="s">
        <v>10</v>
      </c>
      <c r="B138" s="238" t="s">
        <v>130</v>
      </c>
      <c r="C138" s="238"/>
      <c r="D138" s="238"/>
      <c r="E138" s="238"/>
      <c r="F138" s="35" t="e">
        <f>F57</f>
        <v>#REF!</v>
      </c>
    </row>
    <row r="139" spans="1:9">
      <c r="A139" s="34" t="s">
        <v>13</v>
      </c>
      <c r="B139" s="238" t="s">
        <v>131</v>
      </c>
      <c r="C139" s="238"/>
      <c r="D139" s="238"/>
      <c r="E139" s="238"/>
      <c r="F139" s="35">
        <f>F120</f>
        <v>660.45</v>
      </c>
      <c r="G139" s="52"/>
    </row>
    <row r="140" spans="1:9" ht="16.5" customHeight="1">
      <c r="A140" s="243" t="s">
        <v>81</v>
      </c>
      <c r="B140" s="244"/>
      <c r="C140" s="244"/>
      <c r="D140" s="244"/>
      <c r="E140" s="245"/>
      <c r="F140" s="40" t="e">
        <f>SUM(F136:F139)</f>
        <v>#REF!</v>
      </c>
      <c r="G140" s="52"/>
    </row>
    <row r="141" spans="1:9">
      <c r="A141" s="34" t="s">
        <v>38</v>
      </c>
      <c r="B141" s="238" t="s">
        <v>132</v>
      </c>
      <c r="C141" s="238"/>
      <c r="D141" s="238"/>
      <c r="E141" s="238"/>
      <c r="F141" s="35" t="e">
        <f>F132</f>
        <v>#REF!</v>
      </c>
    </row>
    <row r="142" spans="1:9">
      <c r="A142" s="280" t="s">
        <v>77</v>
      </c>
      <c r="B142" s="280"/>
      <c r="C142" s="280"/>
      <c r="D142" s="280"/>
      <c r="E142" s="280"/>
      <c r="F142" s="53" t="e">
        <f>SUM(F140:F141)</f>
        <v>#REF!</v>
      </c>
      <c r="G142" s="52" t="e">
        <f>(F140+F131+F125)/(1-E126)</f>
        <v>#REF!</v>
      </c>
      <c r="H142" s="52"/>
    </row>
    <row r="143" spans="1:9">
      <c r="D143" s="281" t="s">
        <v>133</v>
      </c>
      <c r="E143" s="281"/>
      <c r="F143" s="54" t="e">
        <f>F142/G36</f>
        <v>#REF!</v>
      </c>
    </row>
    <row r="144" spans="1:9" ht="17.25" customHeight="1">
      <c r="A144" s="69"/>
      <c r="B144" s="69"/>
      <c r="C144" s="69"/>
      <c r="D144" s="69"/>
      <c r="E144" s="69"/>
      <c r="F144" s="69"/>
      <c r="G144" s="69"/>
      <c r="H144" s="69"/>
      <c r="I144" s="70"/>
    </row>
    <row r="145" spans="1:6" ht="28.5" customHeight="1">
      <c r="A145" s="282" t="s">
        <v>134</v>
      </c>
      <c r="B145" s="282"/>
      <c r="C145" s="282"/>
      <c r="D145" s="282"/>
      <c r="E145" s="282"/>
      <c r="F145" s="282"/>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83" t="s">
        <v>137</v>
      </c>
      <c r="B148" s="284"/>
      <c r="C148" s="285"/>
      <c r="D148" s="286">
        <v>8.3299999999999999E-2</v>
      </c>
      <c r="E148" s="287"/>
      <c r="F148" s="288"/>
    </row>
    <row r="149" spans="1:6" ht="16.5" customHeight="1">
      <c r="A149" s="289" t="s">
        <v>138</v>
      </c>
      <c r="B149" s="290"/>
      <c r="C149" s="291"/>
      <c r="D149" s="292">
        <v>0.121</v>
      </c>
      <c r="E149" s="293"/>
      <c r="F149" s="294"/>
    </row>
    <row r="150" spans="1:6" ht="27.75" customHeight="1">
      <c r="A150" s="260" t="s">
        <v>139</v>
      </c>
      <c r="B150" s="261"/>
      <c r="C150" s="262"/>
      <c r="D150" s="263">
        <v>0.05</v>
      </c>
      <c r="E150" s="264"/>
      <c r="F150" s="265"/>
    </row>
    <row r="151" spans="1:6" ht="18.75" customHeight="1">
      <c r="A151" s="266" t="s">
        <v>81</v>
      </c>
      <c r="B151" s="267"/>
      <c r="C151" s="268"/>
      <c r="D151" s="269">
        <v>0.25430000000000003</v>
      </c>
      <c r="E151" s="270"/>
      <c r="F151" s="271"/>
    </row>
    <row r="152" spans="1:6" ht="29.25" customHeight="1">
      <c r="A152" s="272" t="s">
        <v>140</v>
      </c>
      <c r="B152" s="273"/>
      <c r="C152" s="274"/>
      <c r="D152" s="62">
        <v>7.39</v>
      </c>
      <c r="E152" s="63">
        <v>7.6</v>
      </c>
      <c r="F152" s="64">
        <v>7.8200000000000006E-2</v>
      </c>
    </row>
    <row r="153" spans="1:6" ht="25.5" customHeight="1">
      <c r="A153" s="275" t="s">
        <v>141</v>
      </c>
      <c r="B153" s="276"/>
      <c r="C153" s="277"/>
      <c r="D153" s="65">
        <v>32.82</v>
      </c>
      <c r="E153" s="65">
        <v>33.03</v>
      </c>
      <c r="F153" s="66">
        <v>0.33250000000000002</v>
      </c>
    </row>
    <row r="154" spans="1:6" ht="40.5" customHeight="1">
      <c r="A154" s="278" t="s">
        <v>142</v>
      </c>
      <c r="B154" s="278"/>
      <c r="C154" s="278"/>
      <c r="D154" s="278"/>
      <c r="E154" s="278"/>
      <c r="F154" s="278"/>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3" t="s">
        <v>288</v>
      </c>
      <c r="B1" s="203"/>
      <c r="C1" s="203"/>
      <c r="D1" s="203"/>
      <c r="E1" s="203"/>
      <c r="F1" s="203"/>
      <c r="G1" s="203"/>
    </row>
    <row r="3" spans="1:7">
      <c r="B3" s="3" t="s">
        <v>1</v>
      </c>
      <c r="C3" s="204"/>
      <c r="D3" s="204"/>
      <c r="E3" s="204"/>
      <c r="F3" s="204"/>
      <c r="G3" s="204"/>
    </row>
    <row r="4" spans="1:7">
      <c r="B4" s="3" t="s">
        <v>2</v>
      </c>
      <c r="C4" s="204"/>
      <c r="D4" s="204"/>
      <c r="E4" s="204"/>
      <c r="F4" s="204"/>
      <c r="G4" s="204"/>
    </row>
    <row r="5" spans="1:7">
      <c r="B5" s="3" t="s">
        <v>3</v>
      </c>
      <c r="C5" s="204"/>
      <c r="D5" s="204"/>
      <c r="E5" s="204"/>
      <c r="F5" s="204"/>
      <c r="G5" s="204"/>
    </row>
    <row r="7" spans="1:7">
      <c r="A7" s="205" t="s">
        <v>4</v>
      </c>
      <c r="B7" s="205"/>
      <c r="C7" s="205"/>
      <c r="D7" s="205"/>
      <c r="E7" s="205"/>
      <c r="F7" s="205"/>
      <c r="G7" s="205"/>
    </row>
    <row r="8" spans="1:7">
      <c r="A8" s="4" t="s">
        <v>5</v>
      </c>
      <c r="B8" s="206" t="s">
        <v>6</v>
      </c>
      <c r="C8" s="207"/>
      <c r="D8" s="207"/>
      <c r="E8" s="207"/>
      <c r="F8" s="208"/>
      <c r="G8" s="4"/>
    </row>
    <row r="9" spans="1:7">
      <c r="A9" s="4" t="s">
        <v>7</v>
      </c>
      <c r="B9" s="206" t="s">
        <v>8</v>
      </c>
      <c r="C9" s="207"/>
      <c r="D9" s="207"/>
      <c r="E9" s="207"/>
      <c r="F9" s="208"/>
      <c r="G9" s="4" t="s">
        <v>9</v>
      </c>
    </row>
    <row r="10" spans="1:7">
      <c r="A10" s="4" t="s">
        <v>10</v>
      </c>
      <c r="B10" s="206" t="s">
        <v>11</v>
      </c>
      <c r="C10" s="207"/>
      <c r="D10" s="207"/>
      <c r="E10" s="207"/>
      <c r="F10" s="208"/>
      <c r="G10" s="6" t="s">
        <v>12</v>
      </c>
    </row>
    <row r="11" spans="1:7">
      <c r="A11" s="4" t="s">
        <v>13</v>
      </c>
      <c r="B11" s="206" t="s">
        <v>14</v>
      </c>
      <c r="C11" s="207"/>
      <c r="D11" s="207"/>
      <c r="E11" s="207"/>
      <c r="F11" s="208"/>
      <c r="G11" s="4">
        <v>12</v>
      </c>
    </row>
    <row r="12" spans="1:7">
      <c r="G12" s="7"/>
    </row>
    <row r="13" spans="1:7">
      <c r="A13" s="209" t="s">
        <v>15</v>
      </c>
      <c r="B13" s="209"/>
      <c r="C13" s="209"/>
      <c r="D13" s="209"/>
      <c r="E13" s="209"/>
      <c r="F13" s="209"/>
      <c r="G13" s="209"/>
    </row>
    <row r="14" spans="1:7" ht="15" customHeight="1">
      <c r="A14" s="210" t="s">
        <v>16</v>
      </c>
      <c r="B14" s="211"/>
      <c r="C14" s="212"/>
      <c r="D14" s="210" t="s">
        <v>17</v>
      </c>
      <c r="E14" s="212"/>
      <c r="F14" s="205" t="s">
        <v>18</v>
      </c>
      <c r="G14" s="205"/>
    </row>
    <row r="15" spans="1:7" ht="36" customHeight="1">
      <c r="A15" s="420" t="s">
        <v>289</v>
      </c>
      <c r="B15" s="421"/>
      <c r="C15" s="422"/>
      <c r="D15" s="423" t="s">
        <v>277</v>
      </c>
      <c r="E15" s="424"/>
      <c r="F15" s="425" t="s">
        <v>290</v>
      </c>
      <c r="G15" s="426"/>
    </row>
    <row r="17" spans="1:7">
      <c r="A17" s="219" t="s">
        <v>21</v>
      </c>
      <c r="B17" s="219"/>
      <c r="C17" s="219"/>
      <c r="D17" s="219"/>
      <c r="E17" s="219"/>
      <c r="F17" s="219"/>
      <c r="G17" s="219"/>
    </row>
    <row r="18" spans="1:7">
      <c r="B18" s="10"/>
      <c r="C18" s="10"/>
      <c r="D18" s="10"/>
      <c r="E18" s="10"/>
      <c r="F18" s="11"/>
      <c r="G18" s="10"/>
    </row>
    <row r="19" spans="1:7">
      <c r="A19" s="205" t="s">
        <v>22</v>
      </c>
      <c r="B19" s="205"/>
      <c r="C19" s="205"/>
      <c r="D19" s="205"/>
      <c r="E19" s="205"/>
      <c r="F19" s="205"/>
      <c r="G19" s="205"/>
    </row>
    <row r="20" spans="1:7">
      <c r="A20" s="4">
        <v>1</v>
      </c>
      <c r="B20" s="220" t="s">
        <v>23</v>
      </c>
      <c r="C20" s="221"/>
      <c r="D20" s="221"/>
      <c r="E20" s="222"/>
      <c r="F20" s="210" t="s">
        <v>291</v>
      </c>
      <c r="G20" s="212"/>
    </row>
    <row r="21" spans="1:7">
      <c r="A21" s="4">
        <v>2</v>
      </c>
      <c r="B21" s="206" t="s">
        <v>25</v>
      </c>
      <c r="C21" s="207"/>
      <c r="D21" s="207"/>
      <c r="E21" s="208"/>
      <c r="F21" s="223">
        <v>1035.75</v>
      </c>
      <c r="G21" s="224"/>
    </row>
    <row r="22" spans="1:7">
      <c r="A22" s="4">
        <v>3</v>
      </c>
      <c r="B22" s="206" t="s">
        <v>26</v>
      </c>
      <c r="C22" s="207"/>
      <c r="D22" s="207"/>
      <c r="E22" s="208"/>
      <c r="F22" s="225" t="s">
        <v>27</v>
      </c>
      <c r="G22" s="226"/>
    </row>
    <row r="23" spans="1:7">
      <c r="A23" s="4">
        <v>4</v>
      </c>
      <c r="B23" s="206" t="s">
        <v>28</v>
      </c>
      <c r="C23" s="207"/>
      <c r="D23" s="207"/>
      <c r="E23" s="208"/>
      <c r="F23" s="227" t="s">
        <v>29</v>
      </c>
      <c r="G23" s="228"/>
    </row>
    <row r="24" spans="1:7">
      <c r="A24" s="10"/>
      <c r="B24" s="12"/>
      <c r="C24" s="12"/>
      <c r="D24" s="12"/>
      <c r="E24" s="12"/>
      <c r="F24" s="11"/>
      <c r="G24" s="13"/>
    </row>
    <row r="25" spans="1:7">
      <c r="A25" s="10"/>
      <c r="B25" s="229" t="s">
        <v>30</v>
      </c>
      <c r="C25" s="229"/>
      <c r="D25" s="229"/>
      <c r="E25" s="229"/>
      <c r="F25" s="229"/>
      <c r="G25" s="229"/>
    </row>
    <row r="27" spans="1:7">
      <c r="B27" s="4">
        <v>1</v>
      </c>
      <c r="C27" s="205" t="s">
        <v>31</v>
      </c>
      <c r="D27" s="205"/>
      <c r="E27" s="205"/>
      <c r="F27" s="15" t="s">
        <v>32</v>
      </c>
      <c r="G27" s="16" t="s">
        <v>33</v>
      </c>
    </row>
    <row r="28" spans="1:7">
      <c r="B28" s="4" t="s">
        <v>5</v>
      </c>
      <c r="C28" s="230" t="s">
        <v>34</v>
      </c>
      <c r="D28" s="230"/>
      <c r="E28" s="230"/>
      <c r="F28" s="17">
        <v>100</v>
      </c>
      <c r="G28" s="18">
        <v>1035.75</v>
      </c>
    </row>
    <row r="29" spans="1:7">
      <c r="B29" s="4" t="s">
        <v>7</v>
      </c>
      <c r="C29" s="230" t="s">
        <v>35</v>
      </c>
      <c r="D29" s="230"/>
      <c r="E29" s="230"/>
      <c r="F29" s="19">
        <v>0.3</v>
      </c>
      <c r="G29" s="17">
        <f>F29*G28</f>
        <v>310.73</v>
      </c>
    </row>
    <row r="30" spans="1:7">
      <c r="B30" s="4" t="s">
        <v>10</v>
      </c>
      <c r="C30" s="230" t="s">
        <v>36</v>
      </c>
      <c r="D30" s="230"/>
      <c r="E30" s="230"/>
      <c r="F30" s="19"/>
      <c r="G30" s="17">
        <v>0</v>
      </c>
    </row>
    <row r="31" spans="1:7">
      <c r="B31" s="4" t="s">
        <v>13</v>
      </c>
      <c r="C31" s="230" t="s">
        <v>37</v>
      </c>
      <c r="D31" s="230"/>
      <c r="E31" s="230"/>
      <c r="F31" s="19"/>
      <c r="G31" s="17">
        <v>0</v>
      </c>
    </row>
    <row r="32" spans="1:7">
      <c r="B32" s="4" t="s">
        <v>38</v>
      </c>
      <c r="C32" s="230" t="s">
        <v>39</v>
      </c>
      <c r="D32" s="230"/>
      <c r="E32" s="230"/>
      <c r="F32" s="19"/>
      <c r="G32" s="17">
        <v>0</v>
      </c>
    </row>
    <row r="33" spans="1:7">
      <c r="B33" s="4" t="s">
        <v>40</v>
      </c>
      <c r="C33" s="230" t="s">
        <v>41</v>
      </c>
      <c r="D33" s="230"/>
      <c r="E33" s="230"/>
      <c r="F33" s="19"/>
      <c r="G33" s="17">
        <v>0</v>
      </c>
    </row>
    <row r="34" spans="1:7">
      <c r="B34" s="4" t="s">
        <v>42</v>
      </c>
      <c r="C34" s="230" t="s">
        <v>43</v>
      </c>
      <c r="D34" s="230"/>
      <c r="E34" s="230"/>
      <c r="F34" s="19"/>
      <c r="G34" s="17">
        <v>0</v>
      </c>
    </row>
    <row r="35" spans="1:7">
      <c r="B35" s="4" t="s">
        <v>44</v>
      </c>
      <c r="C35" s="230" t="s">
        <v>45</v>
      </c>
      <c r="D35" s="230"/>
      <c r="E35" s="230"/>
      <c r="F35" s="19"/>
      <c r="G35" s="17">
        <f>F35*G28</f>
        <v>0</v>
      </c>
    </row>
    <row r="36" spans="1:7">
      <c r="B36" s="210" t="s">
        <v>46</v>
      </c>
      <c r="C36" s="211"/>
      <c r="D36" s="211"/>
      <c r="E36" s="211"/>
      <c r="F36" s="212"/>
      <c r="G36" s="15">
        <f>SUM(G28:G35)</f>
        <v>1346.48</v>
      </c>
    </row>
    <row r="38" spans="1:7" ht="15.75" customHeight="1">
      <c r="A38" s="231" t="s">
        <v>47</v>
      </c>
      <c r="B38" s="231"/>
      <c r="C38" s="231"/>
      <c r="D38" s="231"/>
      <c r="E38" s="231"/>
      <c r="F38" s="231"/>
      <c r="G38" s="10"/>
    </row>
    <row r="40" spans="1:7" ht="15.75" customHeight="1">
      <c r="A40" s="4">
        <v>2</v>
      </c>
      <c r="B40" s="210" t="s">
        <v>48</v>
      </c>
      <c r="C40" s="211"/>
      <c r="D40" s="211"/>
      <c r="E40" s="212"/>
      <c r="F40" s="15" t="s">
        <v>33</v>
      </c>
    </row>
    <row r="41" spans="1:7" ht="15.75" customHeight="1">
      <c r="A41" s="4" t="s">
        <v>5</v>
      </c>
      <c r="B41" s="206" t="s">
        <v>49</v>
      </c>
      <c r="C41" s="207"/>
      <c r="D41" s="20">
        <v>12</v>
      </c>
      <c r="E41" s="21">
        <v>6</v>
      </c>
      <c r="F41" s="22">
        <f>E41*22-(G28*6%)</f>
        <v>69.86</v>
      </c>
    </row>
    <row r="42" spans="1:7">
      <c r="A42" s="4" t="s">
        <v>7</v>
      </c>
      <c r="B42" s="206" t="s">
        <v>50</v>
      </c>
      <c r="C42" s="207"/>
      <c r="D42" s="20"/>
      <c r="E42" s="21">
        <v>20</v>
      </c>
      <c r="F42" s="23">
        <f>E42*22</f>
        <v>440</v>
      </c>
      <c r="G42" s="24"/>
    </row>
    <row r="43" spans="1:7">
      <c r="A43" s="4" t="s">
        <v>10</v>
      </c>
      <c r="B43" s="206" t="s">
        <v>51</v>
      </c>
      <c r="C43" s="207"/>
      <c r="D43" s="207"/>
      <c r="E43" s="208"/>
      <c r="F43" s="25">
        <v>150</v>
      </c>
      <c r="G43" s="24"/>
    </row>
    <row r="44" spans="1:7">
      <c r="A44" s="4" t="s">
        <v>13</v>
      </c>
      <c r="B44" s="206" t="s">
        <v>52</v>
      </c>
      <c r="C44" s="207"/>
      <c r="D44" s="207"/>
      <c r="E44" s="208"/>
      <c r="F44" s="26">
        <v>0</v>
      </c>
      <c r="G44" s="24"/>
    </row>
    <row r="45" spans="1:7">
      <c r="A45" s="4" t="s">
        <v>38</v>
      </c>
      <c r="B45" s="206" t="s">
        <v>53</v>
      </c>
      <c r="C45" s="207"/>
      <c r="D45" s="207"/>
      <c r="E45" s="208"/>
      <c r="F45" s="23">
        <v>2.5</v>
      </c>
      <c r="G45" s="24"/>
    </row>
    <row r="46" spans="1:7">
      <c r="A46" s="4" t="s">
        <v>42</v>
      </c>
      <c r="B46" s="206" t="s">
        <v>54</v>
      </c>
      <c r="C46" s="207"/>
      <c r="D46" s="207"/>
      <c r="E46" s="208"/>
      <c r="F46" s="23">
        <v>4.5</v>
      </c>
      <c r="G46" s="24"/>
    </row>
    <row r="47" spans="1:7">
      <c r="A47" s="4" t="s">
        <v>44</v>
      </c>
      <c r="B47" s="232" t="s">
        <v>55</v>
      </c>
      <c r="C47" s="233"/>
      <c r="D47" s="233"/>
      <c r="E47" s="234"/>
      <c r="F47" s="25">
        <v>0</v>
      </c>
      <c r="G47" s="24"/>
    </row>
    <row r="48" spans="1:7">
      <c r="A48" s="205" t="s">
        <v>56</v>
      </c>
      <c r="B48" s="205"/>
      <c r="C48" s="205"/>
      <c r="D48" s="205"/>
      <c r="E48" s="205"/>
      <c r="F48" s="27">
        <f>SUM(F41:F47)</f>
        <v>666.86</v>
      </c>
      <c r="G48" s="24"/>
    </row>
    <row r="49" spans="1:7">
      <c r="G49" s="24"/>
    </row>
    <row r="50" spans="1:7" ht="15.75" customHeight="1">
      <c r="A50" s="231" t="s">
        <v>57</v>
      </c>
      <c r="B50" s="231"/>
      <c r="C50" s="231"/>
      <c r="D50" s="231"/>
      <c r="E50" s="231"/>
      <c r="F50" s="231"/>
      <c r="G50" s="24"/>
    </row>
    <row r="51" spans="1:7">
      <c r="G51" s="24"/>
    </row>
    <row r="52" spans="1:7">
      <c r="A52" s="4">
        <v>3</v>
      </c>
      <c r="B52" s="205" t="s">
        <v>58</v>
      </c>
      <c r="C52" s="205"/>
      <c r="D52" s="205"/>
      <c r="E52" s="205"/>
      <c r="F52" s="15" t="s">
        <v>33</v>
      </c>
      <c r="G52" s="7"/>
    </row>
    <row r="53" spans="1:7">
      <c r="A53" s="4" t="s">
        <v>5</v>
      </c>
      <c r="B53" s="230" t="s">
        <v>214</v>
      </c>
      <c r="C53" s="230"/>
      <c r="D53" s="230"/>
      <c r="E53" s="230"/>
      <c r="F53" s="22" t="e">
        <f>#REF!</f>
        <v>#REF!</v>
      </c>
      <c r="G53" s="10"/>
    </row>
    <row r="54" spans="1:7">
      <c r="A54" s="4" t="s">
        <v>7</v>
      </c>
      <c r="B54" s="206" t="s">
        <v>60</v>
      </c>
      <c r="C54" s="207"/>
      <c r="D54" s="207"/>
      <c r="E54" s="208"/>
      <c r="F54" s="17">
        <v>0</v>
      </c>
      <c r="G54" s="12"/>
    </row>
    <row r="55" spans="1:7">
      <c r="A55" s="4" t="s">
        <v>10</v>
      </c>
      <c r="B55" s="230" t="s">
        <v>61</v>
      </c>
      <c r="C55" s="230"/>
      <c r="D55" s="230"/>
      <c r="E55" s="230"/>
      <c r="F55" s="22">
        <v>23.4</v>
      </c>
      <c r="G55" s="12"/>
    </row>
    <row r="56" spans="1:7">
      <c r="A56" s="4" t="s">
        <v>13</v>
      </c>
      <c r="B56" s="230" t="s">
        <v>62</v>
      </c>
      <c r="C56" s="230"/>
      <c r="D56" s="230"/>
      <c r="E56" s="230"/>
      <c r="F56" s="17">
        <v>0</v>
      </c>
      <c r="G56" s="10"/>
    </row>
    <row r="57" spans="1:7">
      <c r="A57" s="205" t="s">
        <v>63</v>
      </c>
      <c r="B57" s="205"/>
      <c r="C57" s="205"/>
      <c r="D57" s="205"/>
      <c r="E57" s="205"/>
      <c r="F57" s="15" t="e">
        <f>SUM(F53:F56)</f>
        <v>#REF!</v>
      </c>
      <c r="G57" s="12"/>
    </row>
    <row r="58" spans="1:7">
      <c r="G58" s="10"/>
    </row>
    <row r="59" spans="1:7">
      <c r="A59" s="219" t="s">
        <v>64</v>
      </c>
      <c r="B59" s="219"/>
      <c r="C59" s="219"/>
      <c r="D59" s="219"/>
      <c r="E59" s="219"/>
      <c r="F59" s="219"/>
    </row>
    <row r="60" spans="1:7">
      <c r="A60" s="9"/>
      <c r="B60" s="9"/>
      <c r="C60" s="9"/>
      <c r="D60" s="9"/>
      <c r="E60" s="9"/>
      <c r="F60" s="9"/>
    </row>
    <row r="61" spans="1:7">
      <c r="A61" s="9"/>
      <c r="B61" s="219" t="s">
        <v>65</v>
      </c>
      <c r="C61" s="219"/>
      <c r="D61" s="219"/>
      <c r="E61" s="219"/>
      <c r="F61" s="219"/>
    </row>
    <row r="62" spans="1:7">
      <c r="B62" s="1" t="s">
        <v>66</v>
      </c>
    </row>
    <row r="63" spans="1:7">
      <c r="A63" s="5" t="s">
        <v>67</v>
      </c>
      <c r="B63" s="205" t="s">
        <v>68</v>
      </c>
      <c r="C63" s="205"/>
      <c r="D63" s="205"/>
      <c r="E63" s="5" t="s">
        <v>32</v>
      </c>
      <c r="F63" s="15" t="s">
        <v>33</v>
      </c>
    </row>
    <row r="64" spans="1:7">
      <c r="A64" s="4" t="s">
        <v>5</v>
      </c>
      <c r="B64" s="230" t="s">
        <v>69</v>
      </c>
      <c r="C64" s="230"/>
      <c r="D64" s="230"/>
      <c r="E64" s="28">
        <v>0.2</v>
      </c>
      <c r="F64" s="17">
        <f t="shared" ref="F64:F71" si="0">E64*$G$36</f>
        <v>269.3</v>
      </c>
      <c r="G64" s="279"/>
    </row>
    <row r="65" spans="1:9">
      <c r="A65" s="4" t="s">
        <v>7</v>
      </c>
      <c r="B65" s="230" t="s">
        <v>70</v>
      </c>
      <c r="C65" s="230"/>
      <c r="D65" s="230"/>
      <c r="E65" s="28">
        <v>1.4999999999999999E-2</v>
      </c>
      <c r="F65" s="17">
        <f t="shared" si="0"/>
        <v>20.2</v>
      </c>
      <c r="G65" s="279"/>
    </row>
    <row r="66" spans="1:9">
      <c r="A66" s="4" t="s">
        <v>10</v>
      </c>
      <c r="B66" s="230" t="s">
        <v>71</v>
      </c>
      <c r="C66" s="230"/>
      <c r="D66" s="230"/>
      <c r="E66" s="28">
        <v>0.01</v>
      </c>
      <c r="F66" s="17">
        <f t="shared" si="0"/>
        <v>13.46</v>
      </c>
      <c r="G66" s="279"/>
    </row>
    <row r="67" spans="1:9">
      <c r="A67" s="4" t="s">
        <v>13</v>
      </c>
      <c r="B67" s="230" t="s">
        <v>72</v>
      </c>
      <c r="C67" s="230"/>
      <c r="D67" s="230"/>
      <c r="E67" s="28">
        <v>2E-3</v>
      </c>
      <c r="F67" s="17">
        <f t="shared" si="0"/>
        <v>2.69</v>
      </c>
      <c r="G67" s="279"/>
    </row>
    <row r="68" spans="1:9">
      <c r="A68" s="4" t="s">
        <v>38</v>
      </c>
      <c r="B68" s="230" t="s">
        <v>73</v>
      </c>
      <c r="C68" s="230"/>
      <c r="D68" s="230"/>
      <c r="E68" s="28">
        <v>2.5000000000000001E-2</v>
      </c>
      <c r="F68" s="17">
        <f t="shared" si="0"/>
        <v>33.659999999999997</v>
      </c>
      <c r="G68" s="279"/>
    </row>
    <row r="69" spans="1:9">
      <c r="A69" s="4" t="s">
        <v>40</v>
      </c>
      <c r="B69" s="230" t="s">
        <v>74</v>
      </c>
      <c r="C69" s="230"/>
      <c r="D69" s="230"/>
      <c r="E69" s="28">
        <v>0.08</v>
      </c>
      <c r="F69" s="17">
        <f t="shared" si="0"/>
        <v>107.72</v>
      </c>
      <c r="G69" s="279"/>
    </row>
    <row r="70" spans="1:9" ht="13.5">
      <c r="A70" s="4" t="s">
        <v>42</v>
      </c>
      <c r="B70" s="427" t="s">
        <v>292</v>
      </c>
      <c r="C70" s="427"/>
      <c r="D70" s="427"/>
      <c r="E70" s="28">
        <v>0.03</v>
      </c>
      <c r="F70" s="17">
        <f t="shared" si="0"/>
        <v>40.39</v>
      </c>
      <c r="G70" s="279"/>
    </row>
    <row r="71" spans="1:9">
      <c r="A71" s="4" t="s">
        <v>44</v>
      </c>
      <c r="B71" s="230" t="s">
        <v>76</v>
      </c>
      <c r="C71" s="230"/>
      <c r="D71" s="230"/>
      <c r="E71" s="28">
        <v>6.0000000000000001E-3</v>
      </c>
      <c r="F71" s="17">
        <f t="shared" si="0"/>
        <v>8.08</v>
      </c>
      <c r="G71" s="279"/>
    </row>
    <row r="72" spans="1:9">
      <c r="A72" s="205" t="s">
        <v>77</v>
      </c>
      <c r="B72" s="205"/>
      <c r="C72" s="205"/>
      <c r="D72" s="205"/>
      <c r="E72" s="29">
        <f>SUM(E64:E71)</f>
        <v>0.36799999999999999</v>
      </c>
      <c r="F72" s="15">
        <f>SUM(F64:F71)</f>
        <v>495.5</v>
      </c>
    </row>
    <row r="73" spans="1:9">
      <c r="A73" s="14"/>
      <c r="B73" s="14"/>
      <c r="C73" s="14"/>
      <c r="D73" s="14"/>
      <c r="E73" s="30"/>
      <c r="F73" s="31"/>
    </row>
    <row r="74" spans="1:9">
      <c r="A74" s="229" t="s">
        <v>78</v>
      </c>
      <c r="B74" s="229"/>
      <c r="C74" s="229"/>
      <c r="D74" s="229"/>
      <c r="E74" s="229"/>
      <c r="F74" s="229"/>
    </row>
    <row r="75" spans="1:9">
      <c r="B75" s="10"/>
      <c r="C75" s="10"/>
      <c r="D75" s="10"/>
      <c r="E75" s="32"/>
    </row>
    <row r="76" spans="1:9">
      <c r="A76" s="5" t="s">
        <v>79</v>
      </c>
      <c r="B76" s="205" t="s">
        <v>293</v>
      </c>
      <c r="C76" s="205"/>
      <c r="D76" s="205"/>
      <c r="E76" s="5" t="s">
        <v>32</v>
      </c>
      <c r="F76" s="15" t="s">
        <v>33</v>
      </c>
    </row>
    <row r="77" spans="1:9">
      <c r="A77" s="4" t="s">
        <v>5</v>
      </c>
      <c r="B77" s="230" t="s">
        <v>80</v>
      </c>
      <c r="C77" s="230"/>
      <c r="D77" s="230"/>
      <c r="E77" s="28">
        <v>8.3299999999999999E-2</v>
      </c>
      <c r="F77" s="17">
        <f>E77*$G$36</f>
        <v>112.16</v>
      </c>
      <c r="G77" s="33"/>
    </row>
    <row r="78" spans="1:9">
      <c r="A78" s="205" t="s">
        <v>81</v>
      </c>
      <c r="B78" s="205"/>
      <c r="C78" s="205"/>
      <c r="D78" s="205"/>
      <c r="E78" s="29">
        <f>E77</f>
        <v>8.3299999999999999E-2</v>
      </c>
      <c r="F78" s="15">
        <f>SUM(F77:F77)</f>
        <v>112.16</v>
      </c>
    </row>
    <row r="79" spans="1:9">
      <c r="A79" s="34" t="s">
        <v>7</v>
      </c>
      <c r="B79" s="237" t="s">
        <v>294</v>
      </c>
      <c r="C79" s="237"/>
      <c r="D79" s="237"/>
      <c r="E79" s="28">
        <f>E72*E77</f>
        <v>3.0700000000000002E-2</v>
      </c>
      <c r="F79" s="35">
        <f>F78*E72</f>
        <v>41.27</v>
      </c>
      <c r="G79" s="33"/>
      <c r="H79" s="33"/>
      <c r="I79" s="33"/>
    </row>
    <row r="80" spans="1:9">
      <c r="A80" s="210" t="s">
        <v>77</v>
      </c>
      <c r="B80" s="211"/>
      <c r="C80" s="211"/>
      <c r="D80" s="211"/>
      <c r="E80" s="29">
        <f>SUM(E78:E79)</f>
        <v>0.114</v>
      </c>
      <c r="F80" s="15">
        <f>SUM(F78:F79)</f>
        <v>153.43</v>
      </c>
      <c r="G80" s="33"/>
    </row>
    <row r="81" spans="1:8">
      <c r="B81" s="10"/>
      <c r="C81" s="10"/>
      <c r="D81" s="10"/>
      <c r="E81" s="32"/>
    </row>
    <row r="82" spans="1:8">
      <c r="A82" s="5" t="s">
        <v>83</v>
      </c>
      <c r="B82" s="210" t="s">
        <v>295</v>
      </c>
      <c r="C82" s="211"/>
      <c r="D82" s="212"/>
      <c r="E82" s="5" t="s">
        <v>32</v>
      </c>
      <c r="F82" s="15" t="s">
        <v>33</v>
      </c>
    </row>
    <row r="83" spans="1:8">
      <c r="A83" s="4" t="s">
        <v>5</v>
      </c>
      <c r="B83" s="206" t="s">
        <v>296</v>
      </c>
      <c r="C83" s="207"/>
      <c r="D83" s="208"/>
      <c r="E83" s="28">
        <v>2.0000000000000001E-4</v>
      </c>
      <c r="F83" s="17">
        <f>E83*$G$36</f>
        <v>0.27</v>
      </c>
    </row>
    <row r="84" spans="1:8" ht="32.25" customHeight="1">
      <c r="A84" s="34" t="s">
        <v>7</v>
      </c>
      <c r="B84" s="237" t="s">
        <v>297</v>
      </c>
      <c r="C84" s="237"/>
      <c r="D84" s="237"/>
      <c r="E84" s="36">
        <f>E83*E72</f>
        <v>1E-4</v>
      </c>
      <c r="F84" s="35">
        <f>F83*E72</f>
        <v>0.1</v>
      </c>
    </row>
    <row r="85" spans="1:8">
      <c r="A85" s="220" t="s">
        <v>77</v>
      </c>
      <c r="B85" s="221"/>
      <c r="C85" s="221"/>
      <c r="D85" s="221"/>
      <c r="E85" s="29">
        <f>SUM(E83:E84)</f>
        <v>2.9999999999999997E-4</v>
      </c>
      <c r="F85" s="15">
        <f>SUM(F83:F84)</f>
        <v>0.37</v>
      </c>
    </row>
    <row r="87" spans="1:8">
      <c r="A87" s="229" t="s">
        <v>87</v>
      </c>
      <c r="B87" s="229"/>
      <c r="C87" s="229"/>
      <c r="D87" s="229"/>
      <c r="E87" s="229"/>
      <c r="F87" s="229"/>
    </row>
    <row r="88" spans="1:8">
      <c r="G88" s="37"/>
    </row>
    <row r="89" spans="1:8">
      <c r="A89" s="5" t="s">
        <v>88</v>
      </c>
      <c r="B89" s="205" t="s">
        <v>89</v>
      </c>
      <c r="C89" s="205"/>
      <c r="D89" s="205"/>
      <c r="E89" s="5" t="s">
        <v>32</v>
      </c>
      <c r="F89" s="15" t="s">
        <v>33</v>
      </c>
    </row>
    <row r="90" spans="1:8">
      <c r="A90" s="34" t="s">
        <v>5</v>
      </c>
      <c r="B90" s="238" t="s">
        <v>90</v>
      </c>
      <c r="C90" s="238"/>
      <c r="D90" s="238"/>
      <c r="E90" s="36">
        <v>4.1999999999999997E-3</v>
      </c>
      <c r="F90" s="35">
        <f>E90*$G$36</f>
        <v>5.66</v>
      </c>
      <c r="G90" s="33"/>
      <c r="H90" s="33"/>
    </row>
    <row r="91" spans="1:8">
      <c r="A91" s="34" t="s">
        <v>7</v>
      </c>
      <c r="B91" s="237" t="s">
        <v>91</v>
      </c>
      <c r="C91" s="237"/>
      <c r="D91" s="237"/>
      <c r="E91" s="36">
        <v>2.9999999999999997E-4</v>
      </c>
      <c r="F91" s="35">
        <f>F90*E69</f>
        <v>0.45</v>
      </c>
      <c r="G91" s="10"/>
    </row>
    <row r="92" spans="1:8" ht="12.75" customHeight="1">
      <c r="A92" s="34" t="s">
        <v>10</v>
      </c>
      <c r="B92" s="239" t="s">
        <v>92</v>
      </c>
      <c r="C92" s="239"/>
      <c r="D92" s="239"/>
      <c r="E92" s="36">
        <v>4.3499999999999997E-2</v>
      </c>
      <c r="F92" s="35">
        <f>E92*$G$36</f>
        <v>58.57</v>
      </c>
      <c r="G92" s="10"/>
    </row>
    <row r="93" spans="1:8">
      <c r="A93" s="34" t="s">
        <v>13</v>
      </c>
      <c r="B93" s="237" t="s">
        <v>93</v>
      </c>
      <c r="C93" s="237"/>
      <c r="D93" s="237"/>
      <c r="E93" s="36">
        <v>1.9400000000000001E-2</v>
      </c>
      <c r="F93" s="35">
        <f>E93*$G$36</f>
        <v>26.12</v>
      </c>
      <c r="G93" s="7"/>
    </row>
    <row r="94" spans="1:8">
      <c r="A94" s="34" t="s">
        <v>40</v>
      </c>
      <c r="B94" s="237" t="s">
        <v>94</v>
      </c>
      <c r="C94" s="237"/>
      <c r="D94" s="237"/>
      <c r="E94" s="36">
        <f>E93*E72</f>
        <v>7.1000000000000004E-3</v>
      </c>
      <c r="F94" s="35">
        <f>E94*$G$36</f>
        <v>9.56</v>
      </c>
      <c r="G94" s="7"/>
    </row>
    <row r="95" spans="1:8" ht="12.75" customHeight="1">
      <c r="A95" s="34" t="s">
        <v>42</v>
      </c>
      <c r="B95" s="240" t="s">
        <v>95</v>
      </c>
      <c r="C95" s="241"/>
      <c r="D95" s="242"/>
      <c r="E95" s="38">
        <v>6.4999999999999997E-3</v>
      </c>
      <c r="F95" s="35">
        <f>E95*$G$36</f>
        <v>8.75</v>
      </c>
      <c r="G95" s="7"/>
    </row>
    <row r="96" spans="1:8">
      <c r="A96" s="243" t="s">
        <v>77</v>
      </c>
      <c r="B96" s="244"/>
      <c r="C96" s="244"/>
      <c r="D96" s="245"/>
      <c r="E96" s="39">
        <f>SUM(E90:E95)</f>
        <v>8.1000000000000003E-2</v>
      </c>
      <c r="F96" s="40">
        <f>SUM(F90:F95)</f>
        <v>109.11</v>
      </c>
      <c r="G96" s="10"/>
    </row>
    <row r="98" spans="1:7">
      <c r="A98" s="229" t="s">
        <v>96</v>
      </c>
      <c r="B98" s="229"/>
      <c r="C98" s="229"/>
      <c r="D98" s="229"/>
      <c r="E98" s="229"/>
      <c r="F98" s="229"/>
    </row>
    <row r="100" spans="1:7" ht="30.75" customHeight="1">
      <c r="A100" s="41" t="s">
        <v>97</v>
      </c>
      <c r="B100" s="246" t="s">
        <v>98</v>
      </c>
      <c r="C100" s="247"/>
      <c r="D100" s="248"/>
      <c r="E100" s="41" t="s">
        <v>32</v>
      </c>
      <c r="F100" s="40" t="s">
        <v>33</v>
      </c>
    </row>
    <row r="101" spans="1:7" ht="13.5">
      <c r="A101" s="34" t="s">
        <v>5</v>
      </c>
      <c r="B101" s="428" t="s">
        <v>99</v>
      </c>
      <c r="C101" s="428"/>
      <c r="D101" s="428"/>
      <c r="E101" s="42">
        <v>0.121</v>
      </c>
      <c r="F101" s="35">
        <f t="shared" ref="F101:F106" si="1">E101*$G$36</f>
        <v>162.91999999999999</v>
      </c>
      <c r="G101" s="43"/>
    </row>
    <row r="102" spans="1:7">
      <c r="A102" s="34" t="s">
        <v>7</v>
      </c>
      <c r="B102" s="237" t="s">
        <v>100</v>
      </c>
      <c r="C102" s="237"/>
      <c r="D102" s="237"/>
      <c r="E102" s="38">
        <v>1.66E-2</v>
      </c>
      <c r="F102" s="35">
        <f t="shared" si="1"/>
        <v>22.35</v>
      </c>
    </row>
    <row r="103" spans="1:7">
      <c r="A103" s="34" t="s">
        <v>10</v>
      </c>
      <c r="B103" s="250" t="s">
        <v>101</v>
      </c>
      <c r="C103" s="251"/>
      <c r="D103" s="252"/>
      <c r="E103" s="36">
        <v>2.0000000000000001E-4</v>
      </c>
      <c r="F103" s="35">
        <f t="shared" si="1"/>
        <v>0.27</v>
      </c>
    </row>
    <row r="104" spans="1:7">
      <c r="A104" s="34" t="s">
        <v>13</v>
      </c>
      <c r="B104" s="250" t="s">
        <v>102</v>
      </c>
      <c r="C104" s="251"/>
      <c r="D104" s="252"/>
      <c r="E104" s="38">
        <v>2.8E-3</v>
      </c>
      <c r="F104" s="35">
        <f t="shared" si="1"/>
        <v>3.77</v>
      </c>
      <c r="G104" s="32"/>
    </row>
    <row r="105" spans="1:7">
      <c r="A105" s="34" t="s">
        <v>38</v>
      </c>
      <c r="B105" s="237" t="s">
        <v>103</v>
      </c>
      <c r="C105" s="237"/>
      <c r="D105" s="237"/>
      <c r="E105" s="38">
        <v>2.9999999999999997E-4</v>
      </c>
      <c r="F105" s="35">
        <f t="shared" si="1"/>
        <v>0.4</v>
      </c>
      <c r="G105" s="32"/>
    </row>
    <row r="106" spans="1:7">
      <c r="A106" s="34" t="s">
        <v>40</v>
      </c>
      <c r="B106" s="250" t="s">
        <v>104</v>
      </c>
      <c r="C106" s="251"/>
      <c r="D106" s="252"/>
      <c r="E106" s="44">
        <v>0</v>
      </c>
      <c r="F106" s="35">
        <f t="shared" si="1"/>
        <v>0</v>
      </c>
    </row>
    <row r="107" spans="1:7">
      <c r="A107" s="243" t="s">
        <v>81</v>
      </c>
      <c r="B107" s="244"/>
      <c r="C107" s="244"/>
      <c r="D107" s="245"/>
      <c r="E107" s="45">
        <f>SUM(E101:E106)</f>
        <v>0.1409</v>
      </c>
      <c r="F107" s="40">
        <f>SUM(F101:F106)</f>
        <v>189.71</v>
      </c>
    </row>
    <row r="108" spans="1:7">
      <c r="A108" s="34" t="s">
        <v>42</v>
      </c>
      <c r="B108" s="237" t="s">
        <v>284</v>
      </c>
      <c r="C108" s="237"/>
      <c r="D108" s="237"/>
      <c r="E108" s="46">
        <f>E107*E72</f>
        <v>5.1900000000000002E-2</v>
      </c>
      <c r="F108" s="35">
        <f>F107*E72</f>
        <v>69.81</v>
      </c>
    </row>
    <row r="109" spans="1:7">
      <c r="A109" s="243" t="s">
        <v>77</v>
      </c>
      <c r="B109" s="244"/>
      <c r="C109" s="244"/>
      <c r="D109" s="244"/>
      <c r="E109" s="39">
        <f>E107+E108</f>
        <v>0.1928</v>
      </c>
      <c r="F109" s="40">
        <f>SUM(F107:F108)</f>
        <v>259.52</v>
      </c>
    </row>
    <row r="111" spans="1:7">
      <c r="A111" s="219" t="s">
        <v>106</v>
      </c>
      <c r="B111" s="219"/>
      <c r="C111" s="219"/>
      <c r="D111" s="219"/>
      <c r="E111" s="219"/>
      <c r="F111" s="219"/>
    </row>
    <row r="112" spans="1:7">
      <c r="A112" s="47"/>
    </row>
    <row r="113" spans="1:8">
      <c r="A113" s="5">
        <v>4</v>
      </c>
      <c r="B113" s="205" t="s">
        <v>107</v>
      </c>
      <c r="C113" s="205"/>
      <c r="D113" s="205"/>
      <c r="E113" s="205"/>
      <c r="F113" s="17" t="s">
        <v>33</v>
      </c>
    </row>
    <row r="114" spans="1:8">
      <c r="A114" s="3" t="s">
        <v>67</v>
      </c>
      <c r="B114" s="230" t="s">
        <v>108</v>
      </c>
      <c r="C114" s="230"/>
      <c r="D114" s="230"/>
      <c r="E114" s="230"/>
      <c r="F114" s="17">
        <f>F72</f>
        <v>495.5</v>
      </c>
    </row>
    <row r="115" spans="1:8">
      <c r="A115" s="3" t="s">
        <v>79</v>
      </c>
      <c r="B115" s="256" t="s">
        <v>109</v>
      </c>
      <c r="C115" s="256"/>
      <c r="D115" s="256"/>
      <c r="E115" s="256"/>
      <c r="F115" s="17">
        <f>F80</f>
        <v>153.43</v>
      </c>
    </row>
    <row r="116" spans="1:8">
      <c r="A116" s="3" t="s">
        <v>83</v>
      </c>
      <c r="B116" s="230" t="s">
        <v>85</v>
      </c>
      <c r="C116" s="230"/>
      <c r="D116" s="230"/>
      <c r="E116" s="230"/>
      <c r="F116" s="17">
        <f>F85</f>
        <v>0.37</v>
      </c>
    </row>
    <row r="117" spans="1:8">
      <c r="A117" s="3" t="s">
        <v>88</v>
      </c>
      <c r="B117" s="230" t="s">
        <v>111</v>
      </c>
      <c r="C117" s="230"/>
      <c r="D117" s="230"/>
      <c r="E117" s="230"/>
      <c r="F117" s="17">
        <f>F96</f>
        <v>109.11</v>
      </c>
    </row>
    <row r="118" spans="1:8">
      <c r="A118" s="3" t="s">
        <v>97</v>
      </c>
      <c r="B118" s="230" t="s">
        <v>112</v>
      </c>
      <c r="C118" s="230"/>
      <c r="D118" s="230"/>
      <c r="E118" s="230"/>
      <c r="F118" s="17">
        <f>F109</f>
        <v>259.52</v>
      </c>
    </row>
    <row r="119" spans="1:8">
      <c r="A119" s="3" t="s">
        <v>113</v>
      </c>
      <c r="B119" s="230" t="s">
        <v>55</v>
      </c>
      <c r="C119" s="230"/>
      <c r="D119" s="230"/>
      <c r="E119" s="230"/>
      <c r="F119" s="17"/>
    </row>
    <row r="120" spans="1:8">
      <c r="A120" s="205" t="s">
        <v>77</v>
      </c>
      <c r="B120" s="205"/>
      <c r="C120" s="205"/>
      <c r="D120" s="205"/>
      <c r="E120" s="205"/>
      <c r="F120" s="15">
        <f>SUM(F114:F119)</f>
        <v>1017.93</v>
      </c>
    </row>
    <row r="122" spans="1:8">
      <c r="A122" s="219" t="s">
        <v>114</v>
      </c>
      <c r="B122" s="219"/>
      <c r="C122" s="219"/>
      <c r="D122" s="219"/>
      <c r="E122" s="219"/>
      <c r="F122" s="219"/>
      <c r="G122" s="48"/>
    </row>
    <row r="124" spans="1:8">
      <c r="A124" s="5">
        <v>5</v>
      </c>
      <c r="B124" s="205" t="s">
        <v>115</v>
      </c>
      <c r="C124" s="205"/>
      <c r="D124" s="205"/>
      <c r="E124" s="5" t="s">
        <v>32</v>
      </c>
      <c r="F124" s="15" t="s">
        <v>33</v>
      </c>
    </row>
    <row r="125" spans="1:8">
      <c r="A125" s="34" t="s">
        <v>5</v>
      </c>
      <c r="B125" s="257" t="s">
        <v>116</v>
      </c>
      <c r="C125" s="257"/>
      <c r="D125" s="257"/>
      <c r="E125" s="46">
        <v>0.03</v>
      </c>
      <c r="F125" s="35" t="e">
        <f>E125*($G$36+$F$48+$F$57+$F$120)</f>
        <v>#REF!</v>
      </c>
    </row>
    <row r="126" spans="1:8">
      <c r="A126" s="34" t="s">
        <v>7</v>
      </c>
      <c r="B126" s="258" t="s">
        <v>117</v>
      </c>
      <c r="C126" s="259"/>
      <c r="D126" s="259"/>
      <c r="E126" s="49">
        <f>E127+E128+E129</f>
        <v>0.14249999999999999</v>
      </c>
      <c r="F126" s="40" t="e">
        <f>SUM(F127:F129)</f>
        <v>#REF!</v>
      </c>
      <c r="G126" s="50"/>
      <c r="H126" s="50"/>
    </row>
    <row r="127" spans="1:8">
      <c r="A127" s="34" t="s">
        <v>118</v>
      </c>
      <c r="B127" s="250" t="s">
        <v>119</v>
      </c>
      <c r="C127" s="251"/>
      <c r="D127" s="252"/>
      <c r="E127" s="36">
        <v>7.5999999999999998E-2</v>
      </c>
      <c r="F127" s="35" t="e">
        <f>E127*(G36+F48+F57+F120+F125+F131)/(1-E126)</f>
        <v>#REF!</v>
      </c>
      <c r="G127" s="50"/>
    </row>
    <row r="128" spans="1:8">
      <c r="A128" s="34" t="s">
        <v>120</v>
      </c>
      <c r="B128" s="250" t="s">
        <v>121</v>
      </c>
      <c r="C128" s="251"/>
      <c r="D128" s="252"/>
      <c r="E128" s="36">
        <v>1.6500000000000001E-2</v>
      </c>
      <c r="F128" s="35" t="e">
        <f>E128*(G36+F48+F57+F120+F125+F131)/(1-E126)</f>
        <v>#REF!</v>
      </c>
      <c r="G128" s="50"/>
    </row>
    <row r="129" spans="1:8">
      <c r="A129" s="34" t="s">
        <v>122</v>
      </c>
      <c r="B129" s="295" t="s">
        <v>123</v>
      </c>
      <c r="C129" s="296"/>
      <c r="D129" s="297"/>
      <c r="E129" s="36">
        <v>0.05</v>
      </c>
      <c r="F129" s="35" t="e">
        <f>E129*(G36+F48+F57+F120+F125+F131)/(1-E126)</f>
        <v>#REF!</v>
      </c>
      <c r="G129" s="50"/>
    </row>
    <row r="130" spans="1:8">
      <c r="A130" s="34" t="s">
        <v>124</v>
      </c>
      <c r="B130" s="250" t="s">
        <v>125</v>
      </c>
      <c r="C130" s="251"/>
      <c r="D130" s="252"/>
      <c r="E130" s="51"/>
      <c r="F130" s="40"/>
    </row>
    <row r="131" spans="1:8">
      <c r="A131" s="34" t="s">
        <v>10</v>
      </c>
      <c r="B131" s="250" t="s">
        <v>126</v>
      </c>
      <c r="C131" s="251"/>
      <c r="D131" s="252"/>
      <c r="E131" s="46">
        <v>7.0000000000000007E-2</v>
      </c>
      <c r="F131" s="35" t="e">
        <f>E131*($G$36+$F$48+$F$57+$F$120+F125)</f>
        <v>#REF!</v>
      </c>
    </row>
    <row r="132" spans="1:8">
      <c r="A132" s="243" t="s">
        <v>77</v>
      </c>
      <c r="B132" s="244"/>
      <c r="C132" s="244"/>
      <c r="D132" s="244"/>
      <c r="E132" s="245"/>
      <c r="F132" s="40" t="e">
        <f>F125+F126+F131</f>
        <v>#REF!</v>
      </c>
      <c r="G132" s="52"/>
    </row>
    <row r="135" spans="1:8" ht="32.25" customHeight="1">
      <c r="A135" s="258" t="s">
        <v>287</v>
      </c>
      <c r="B135" s="259"/>
      <c r="C135" s="259"/>
      <c r="D135" s="259"/>
      <c r="E135" s="298"/>
      <c r="F135" s="35" t="s">
        <v>33</v>
      </c>
      <c r="G135" s="52"/>
    </row>
    <row r="136" spans="1:8">
      <c r="A136" s="34" t="s">
        <v>5</v>
      </c>
      <c r="B136" s="238" t="s">
        <v>128</v>
      </c>
      <c r="C136" s="238"/>
      <c r="D136" s="238"/>
      <c r="E136" s="238"/>
      <c r="F136" s="35">
        <f>G36</f>
        <v>1346.48</v>
      </c>
    </row>
    <row r="137" spans="1:8">
      <c r="A137" s="34" t="s">
        <v>7</v>
      </c>
      <c r="B137" s="238" t="s">
        <v>129</v>
      </c>
      <c r="C137" s="238"/>
      <c r="D137" s="238"/>
      <c r="E137" s="238"/>
      <c r="F137" s="35">
        <f>F48</f>
        <v>666.86</v>
      </c>
    </row>
    <row r="138" spans="1:8">
      <c r="A138" s="34" t="s">
        <v>10</v>
      </c>
      <c r="B138" s="238" t="s">
        <v>130</v>
      </c>
      <c r="C138" s="238"/>
      <c r="D138" s="238"/>
      <c r="E138" s="238"/>
      <c r="F138" s="35" t="e">
        <f>F57</f>
        <v>#REF!</v>
      </c>
    </row>
    <row r="139" spans="1:8">
      <c r="A139" s="34" t="s">
        <v>13</v>
      </c>
      <c r="B139" s="238" t="s">
        <v>131</v>
      </c>
      <c r="C139" s="238"/>
      <c r="D139" s="238"/>
      <c r="E139" s="238"/>
      <c r="F139" s="35">
        <f>F120</f>
        <v>1017.93</v>
      </c>
      <c r="G139" s="52"/>
    </row>
    <row r="140" spans="1:8" ht="16.5" customHeight="1">
      <c r="A140" s="243" t="s">
        <v>81</v>
      </c>
      <c r="B140" s="244"/>
      <c r="C140" s="244"/>
      <c r="D140" s="244"/>
      <c r="E140" s="245"/>
      <c r="F140" s="40" t="e">
        <f>SUM(F136:F139)</f>
        <v>#REF!</v>
      </c>
      <c r="G140" s="52"/>
    </row>
    <row r="141" spans="1:8">
      <c r="A141" s="34" t="s">
        <v>38</v>
      </c>
      <c r="B141" s="238" t="s">
        <v>132</v>
      </c>
      <c r="C141" s="238"/>
      <c r="D141" s="238"/>
      <c r="E141" s="238"/>
      <c r="F141" s="35" t="e">
        <f>F132</f>
        <v>#REF!</v>
      </c>
      <c r="H141" s="52"/>
    </row>
    <row r="142" spans="1:8">
      <c r="A142" s="280" t="s">
        <v>77</v>
      </c>
      <c r="B142" s="280"/>
      <c r="C142" s="280"/>
      <c r="D142" s="280"/>
      <c r="E142" s="280"/>
      <c r="F142" s="53" t="e">
        <f>SUM(F140:F141)</f>
        <v>#REF!</v>
      </c>
      <c r="G142" s="52" t="e">
        <f>(F140+F131+F125)/(1-E126)</f>
        <v>#REF!</v>
      </c>
      <c r="H142" s="52"/>
    </row>
    <row r="143" spans="1:8">
      <c r="D143" s="281" t="s">
        <v>133</v>
      </c>
      <c r="E143" s="281"/>
      <c r="F143" s="54" t="e">
        <f>F142/G36</f>
        <v>#REF!</v>
      </c>
    </row>
    <row r="145" spans="1:8" ht="25.5" customHeight="1">
      <c r="A145" s="429" t="s">
        <v>134</v>
      </c>
      <c r="B145" s="429"/>
      <c r="C145" s="429"/>
      <c r="D145" s="429"/>
      <c r="E145" s="429"/>
      <c r="F145" s="429"/>
    </row>
    <row r="146" spans="1:8">
      <c r="A146" s="55"/>
      <c r="B146" s="55"/>
      <c r="C146" s="55"/>
      <c r="D146" s="55"/>
      <c r="E146" s="55"/>
      <c r="F146" s="55"/>
    </row>
    <row r="147" spans="1:8">
      <c r="A147" s="56" t="s">
        <v>135</v>
      </c>
      <c r="B147" s="57"/>
      <c r="C147" s="58"/>
      <c r="D147" s="59" t="s">
        <v>136</v>
      </c>
      <c r="E147" s="57"/>
      <c r="F147" s="60"/>
      <c r="G147" s="61"/>
      <c r="H147" s="61"/>
    </row>
    <row r="148" spans="1:8">
      <c r="A148" s="283" t="s">
        <v>137</v>
      </c>
      <c r="B148" s="284"/>
      <c r="C148" s="285"/>
      <c r="D148" s="286">
        <v>8.3299999999999999E-2</v>
      </c>
      <c r="E148" s="287"/>
      <c r="F148" s="288"/>
    </row>
    <row r="149" spans="1:8">
      <c r="A149" s="289" t="s">
        <v>138</v>
      </c>
      <c r="B149" s="290"/>
      <c r="C149" s="291"/>
      <c r="D149" s="292">
        <v>0.121</v>
      </c>
      <c r="E149" s="293"/>
      <c r="F149" s="294"/>
    </row>
    <row r="150" spans="1:8" ht="29.25" customHeight="1">
      <c r="A150" s="260" t="s">
        <v>139</v>
      </c>
      <c r="B150" s="261"/>
      <c r="C150" s="262"/>
      <c r="D150" s="263">
        <v>0.05</v>
      </c>
      <c r="E150" s="264"/>
      <c r="F150" s="265"/>
    </row>
    <row r="151" spans="1:8">
      <c r="A151" s="266" t="s">
        <v>81</v>
      </c>
      <c r="B151" s="267"/>
      <c r="C151" s="268"/>
      <c r="D151" s="269">
        <v>0.25430000000000003</v>
      </c>
      <c r="E151" s="270"/>
      <c r="F151" s="271"/>
    </row>
    <row r="152" spans="1:8" ht="28.5" customHeight="1">
      <c r="A152" s="272" t="s">
        <v>140</v>
      </c>
      <c r="B152" s="273"/>
      <c r="C152" s="274"/>
      <c r="D152" s="62">
        <v>7.39</v>
      </c>
      <c r="E152" s="63">
        <v>7.6</v>
      </c>
      <c r="F152" s="64">
        <v>7.8200000000000006E-2</v>
      </c>
    </row>
    <row r="153" spans="1:8">
      <c r="A153" s="275" t="s">
        <v>141</v>
      </c>
      <c r="B153" s="276"/>
      <c r="C153" s="277"/>
      <c r="D153" s="65">
        <v>32.82</v>
      </c>
      <c r="E153" s="65">
        <v>33.03</v>
      </c>
      <c r="F153" s="66">
        <v>0.33250000000000002</v>
      </c>
    </row>
    <row r="154" spans="1:8" ht="32.25" customHeight="1">
      <c r="A154" s="278" t="s">
        <v>142</v>
      </c>
      <c r="B154" s="278"/>
      <c r="C154" s="278"/>
      <c r="D154" s="278"/>
      <c r="E154" s="278"/>
      <c r="F154" s="278"/>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3" zoomScale="120" zoomScaleNormal="160" zoomScaleSheetLayoutView="120" workbookViewId="0">
      <selection activeCell="F111" sqref="F111"/>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140625"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140625"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140625"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140625"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140625"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140625"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140625"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140625"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140625"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140625"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140625"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140625"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140625"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140625"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140625"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140625"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140625"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140625"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140625"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140625"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140625"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140625"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140625"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140625"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140625"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140625"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140625"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140625"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140625"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140625"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140625"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140625"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140625"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140625"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140625"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140625"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140625"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140625"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140625"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140625"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140625"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140625"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140625"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140625"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140625"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140625"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140625"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140625"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140625"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140625"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140625"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140625"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140625"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140625"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140625"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140625"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140625"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140625"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140625"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140625"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140625"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140625"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140625"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140625"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13" t="s">
        <v>156</v>
      </c>
      <c r="D8" s="314"/>
      <c r="E8" s="314"/>
      <c r="F8" s="315"/>
    </row>
    <row r="9" spans="2:8" ht="18" customHeight="1">
      <c r="B9" s="79"/>
      <c r="C9" s="86"/>
      <c r="D9" s="87"/>
      <c r="E9" s="87"/>
      <c r="F9" s="88"/>
    </row>
    <row r="10" spans="2:8" s="76" customFormat="1">
      <c r="B10" s="89"/>
      <c r="C10" s="90" t="s">
        <v>5</v>
      </c>
      <c r="D10" s="91" t="s">
        <v>157</v>
      </c>
      <c r="E10" s="316"/>
      <c r="F10" s="317"/>
      <c r="H10" s="78"/>
    </row>
    <row r="11" spans="2:8" s="76" customFormat="1" ht="37.5" customHeight="1">
      <c r="B11" s="89"/>
      <c r="C11" s="90" t="s">
        <v>7</v>
      </c>
      <c r="D11" s="91" t="s">
        <v>158</v>
      </c>
      <c r="E11" s="318" t="s">
        <v>159</v>
      </c>
      <c r="F11" s="319"/>
      <c r="H11" s="78"/>
    </row>
    <row r="12" spans="2:8" s="76" customFormat="1">
      <c r="B12" s="89"/>
      <c r="C12" s="90" t="s">
        <v>10</v>
      </c>
      <c r="D12" s="91" t="s">
        <v>160</v>
      </c>
      <c r="E12" s="320" t="s">
        <v>298</v>
      </c>
      <c r="F12" s="321"/>
      <c r="H12" s="78"/>
    </row>
    <row r="13" spans="2:8" s="76" customFormat="1">
      <c r="B13" s="89"/>
      <c r="C13" s="90" t="s">
        <v>13</v>
      </c>
      <c r="D13" s="91" t="s">
        <v>161</v>
      </c>
      <c r="E13" s="322" t="s">
        <v>162</v>
      </c>
      <c r="F13" s="323"/>
      <c r="H13" s="78"/>
    </row>
    <row r="14" spans="2:8" s="76" customFormat="1">
      <c r="B14" s="89"/>
      <c r="C14" s="324" t="s">
        <v>163</v>
      </c>
      <c r="D14" s="325"/>
      <c r="E14" s="325"/>
      <c r="F14" s="326"/>
      <c r="H14" s="78"/>
    </row>
    <row r="15" spans="2:8" s="76" customFormat="1">
      <c r="B15" s="89"/>
      <c r="C15" s="90"/>
      <c r="D15" s="91" t="s">
        <v>164</v>
      </c>
      <c r="E15" s="322" t="s">
        <v>20</v>
      </c>
      <c r="F15" s="323"/>
      <c r="H15" s="78"/>
    </row>
    <row r="16" spans="2:8" s="76" customFormat="1">
      <c r="B16" s="89"/>
      <c r="C16" s="92"/>
      <c r="D16" s="327" t="s">
        <v>165</v>
      </c>
      <c r="E16" s="328"/>
      <c r="F16" s="329"/>
      <c r="H16" s="78"/>
    </row>
    <row r="17" spans="2:8" s="76" customFormat="1">
      <c r="B17" s="89"/>
      <c r="C17" s="330" t="s">
        <v>22</v>
      </c>
      <c r="D17" s="331"/>
      <c r="E17" s="331"/>
      <c r="F17" s="332"/>
      <c r="H17" s="78"/>
    </row>
    <row r="18" spans="2:8" s="76" customFormat="1">
      <c r="B18" s="89"/>
      <c r="C18" s="93">
        <v>1</v>
      </c>
      <c r="D18" s="94" t="s">
        <v>166</v>
      </c>
      <c r="E18" s="333" t="s">
        <v>167</v>
      </c>
      <c r="F18" s="334"/>
      <c r="H18" s="78"/>
    </row>
    <row r="19" spans="2:8" s="76" customFormat="1">
      <c r="B19" s="89"/>
      <c r="C19" s="93">
        <v>2</v>
      </c>
      <c r="D19" s="95" t="s">
        <v>168</v>
      </c>
      <c r="E19" s="335" t="s">
        <v>169</v>
      </c>
      <c r="F19" s="336"/>
      <c r="H19" s="78"/>
    </row>
    <row r="20" spans="2:8" s="76" customFormat="1">
      <c r="B20" s="89"/>
      <c r="C20" s="93">
        <v>3</v>
      </c>
      <c r="D20" s="94" t="s">
        <v>170</v>
      </c>
      <c r="E20" s="337">
        <v>1241.6300000000001</v>
      </c>
      <c r="F20" s="338"/>
      <c r="H20" s="78"/>
    </row>
    <row r="21" spans="2:8" s="76" customFormat="1">
      <c r="B21" s="89"/>
      <c r="C21" s="93">
        <v>4</v>
      </c>
      <c r="D21" s="94" t="s">
        <v>171</v>
      </c>
      <c r="E21" s="333" t="s">
        <v>172</v>
      </c>
      <c r="F21" s="334"/>
      <c r="H21" s="78"/>
    </row>
    <row r="22" spans="2:8">
      <c r="B22" s="79"/>
      <c r="C22" s="96">
        <v>5</v>
      </c>
      <c r="D22" s="97" t="s">
        <v>28</v>
      </c>
      <c r="E22" s="339">
        <v>44197</v>
      </c>
      <c r="F22" s="340"/>
    </row>
    <row r="23" spans="2:8">
      <c r="B23" s="79"/>
      <c r="C23" s="341" t="s">
        <v>173</v>
      </c>
      <c r="D23" s="342"/>
      <c r="E23" s="342"/>
      <c r="F23" s="343"/>
    </row>
    <row r="24" spans="2:8" ht="15.75" customHeight="1">
      <c r="B24" s="79"/>
      <c r="C24" s="98">
        <v>1</v>
      </c>
      <c r="D24" s="99" t="s">
        <v>31</v>
      </c>
      <c r="E24" s="100" t="s">
        <v>32</v>
      </c>
      <c r="F24" s="101" t="s">
        <v>33</v>
      </c>
    </row>
    <row r="25" spans="2:8">
      <c r="B25" s="79"/>
      <c r="C25" s="93" t="s">
        <v>5</v>
      </c>
      <c r="D25" s="102" t="s">
        <v>174</v>
      </c>
      <c r="E25" s="103">
        <v>1</v>
      </c>
      <c r="F25" s="104">
        <f>E20</f>
        <v>1241.6300000000001</v>
      </c>
    </row>
    <row r="26" spans="2:8">
      <c r="B26" s="79"/>
      <c r="C26" s="105"/>
      <c r="D26" s="106" t="s">
        <v>77</v>
      </c>
      <c r="E26" s="107"/>
      <c r="F26" s="108">
        <f>TRUNC(SUM(F25:F25),2)</f>
        <v>1241.6300000000001</v>
      </c>
    </row>
    <row r="27" spans="2:8">
      <c r="B27" s="79"/>
      <c r="C27" s="344" t="s">
        <v>175</v>
      </c>
      <c r="D27" s="345"/>
      <c r="E27" s="345"/>
      <c r="F27" s="346"/>
    </row>
    <row r="28" spans="2:8">
      <c r="B28" s="79"/>
      <c r="C28" s="98" t="s">
        <v>176</v>
      </c>
      <c r="D28" s="109" t="s">
        <v>177</v>
      </c>
      <c r="E28" s="110"/>
      <c r="F28" s="101" t="s">
        <v>33</v>
      </c>
    </row>
    <row r="29" spans="2:8">
      <c r="B29" s="79"/>
      <c r="C29" s="93" t="s">
        <v>5</v>
      </c>
      <c r="D29" s="95" t="s">
        <v>178</v>
      </c>
      <c r="E29" s="111">
        <v>8.3299999999999999E-2</v>
      </c>
      <c r="F29" s="112">
        <f>TRUNC(($F$26*E29),2)</f>
        <v>103.42</v>
      </c>
    </row>
    <row r="30" spans="2:8">
      <c r="B30" s="79"/>
      <c r="C30" s="93" t="s">
        <v>7</v>
      </c>
      <c r="D30" s="113" t="s">
        <v>179</v>
      </c>
      <c r="E30" s="114">
        <v>0.121</v>
      </c>
      <c r="F30" s="112">
        <f>TRUNC(($F$26*E30),2)</f>
        <v>150.22999999999999</v>
      </c>
    </row>
    <row r="31" spans="2:8">
      <c r="B31" s="79"/>
      <c r="C31" s="105"/>
      <c r="D31" s="106" t="s">
        <v>77</v>
      </c>
      <c r="E31" s="115">
        <f>SUM(E29:E30)</f>
        <v>0.20430000000000001</v>
      </c>
      <c r="F31" s="116">
        <f>TRUNC(SUM(F29:F30),2)</f>
        <v>253.65</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299.05</v>
      </c>
    </row>
    <row r="35" spans="2:6">
      <c r="B35" s="79"/>
      <c r="C35" s="93" t="s">
        <v>7</v>
      </c>
      <c r="D35" s="102" t="s">
        <v>183</v>
      </c>
      <c r="E35" s="123">
        <v>2.5000000000000001E-2</v>
      </c>
      <c r="F35" s="124">
        <f t="shared" si="0"/>
        <v>37.380000000000003</v>
      </c>
    </row>
    <row r="36" spans="2:6">
      <c r="B36" s="79"/>
      <c r="C36" s="93" t="s">
        <v>10</v>
      </c>
      <c r="D36" s="102" t="s">
        <v>184</v>
      </c>
      <c r="E36" s="123">
        <v>0.03</v>
      </c>
      <c r="F36" s="124">
        <f t="shared" si="0"/>
        <v>44.85</v>
      </c>
    </row>
    <row r="37" spans="2:6">
      <c r="B37" s="79"/>
      <c r="C37" s="93" t="s">
        <v>13</v>
      </c>
      <c r="D37" s="102" t="s">
        <v>185</v>
      </c>
      <c r="E37" s="123">
        <v>1.4999999999999999E-2</v>
      </c>
      <c r="F37" s="124">
        <f t="shared" si="0"/>
        <v>22.42</v>
      </c>
    </row>
    <row r="38" spans="2:6">
      <c r="B38" s="79"/>
      <c r="C38" s="93" t="s">
        <v>38</v>
      </c>
      <c r="D38" s="102" t="s">
        <v>186</v>
      </c>
      <c r="E38" s="123">
        <v>0.01</v>
      </c>
      <c r="F38" s="124">
        <f t="shared" si="0"/>
        <v>14.95</v>
      </c>
    </row>
    <row r="39" spans="2:6">
      <c r="B39" s="79"/>
      <c r="C39" s="93" t="s">
        <v>40</v>
      </c>
      <c r="D39" s="102" t="s">
        <v>187</v>
      </c>
      <c r="E39" s="123">
        <v>6.0000000000000001E-3</v>
      </c>
      <c r="F39" s="124">
        <f t="shared" si="0"/>
        <v>8.9700000000000006</v>
      </c>
    </row>
    <row r="40" spans="2:6">
      <c r="B40" s="79"/>
      <c r="C40" s="93" t="s">
        <v>42</v>
      </c>
      <c r="D40" s="102" t="s">
        <v>188</v>
      </c>
      <c r="E40" s="123">
        <v>2E-3</v>
      </c>
      <c r="F40" s="124">
        <f t="shared" si="0"/>
        <v>2.99</v>
      </c>
    </row>
    <row r="41" spans="2:6">
      <c r="B41" s="79"/>
      <c r="C41" s="93" t="s">
        <v>44</v>
      </c>
      <c r="D41" s="102" t="s">
        <v>74</v>
      </c>
      <c r="E41" s="123">
        <v>0.08</v>
      </c>
      <c r="F41" s="124">
        <f t="shared" si="0"/>
        <v>119.62</v>
      </c>
    </row>
    <row r="42" spans="2:6">
      <c r="B42" s="79"/>
      <c r="C42" s="347" t="s">
        <v>77</v>
      </c>
      <c r="D42" s="348"/>
      <c r="E42" s="126">
        <f>SUM(E34:E41)</f>
        <v>0.36799999999999999</v>
      </c>
      <c r="F42" s="127">
        <f>TRUNC(SUM(F34:F41),2)</f>
        <v>550.23</v>
      </c>
    </row>
    <row r="43" spans="2:6" ht="11.1" customHeight="1">
      <c r="B43" s="79"/>
      <c r="C43" s="93"/>
      <c r="D43" s="102"/>
      <c r="E43" s="128"/>
      <c r="F43" s="118"/>
    </row>
    <row r="44" spans="2:6">
      <c r="B44" s="79"/>
      <c r="C44" s="119" t="s">
        <v>189</v>
      </c>
      <c r="D44" s="349" t="s">
        <v>48</v>
      </c>
      <c r="E44" s="350"/>
      <c r="F44" s="122" t="s">
        <v>33</v>
      </c>
    </row>
    <row r="45" spans="2:6" ht="16.5" customHeight="1">
      <c r="B45" s="79"/>
      <c r="C45" s="93" t="s">
        <v>5</v>
      </c>
      <c r="D45" s="129" t="s">
        <v>190</v>
      </c>
      <c r="E45" s="132" t="s">
        <v>191</v>
      </c>
      <c r="F45" s="130">
        <f>IF(E45="NÃO",0,TRUNC(((4*2)*21)-0.06*F25,2))</f>
        <v>93.5</v>
      </c>
    </row>
    <row r="46" spans="2:6" ht="17.25" customHeight="1">
      <c r="B46" s="79"/>
      <c r="C46" s="93" t="s">
        <v>7</v>
      </c>
      <c r="D46" s="131" t="s">
        <v>192</v>
      </c>
      <c r="E46" s="191">
        <v>13</v>
      </c>
      <c r="F46" s="133">
        <f>TRUNC(((E46)*21)*90%,2)</f>
        <v>245.7</v>
      </c>
    </row>
    <row r="47" spans="2:6" ht="17.25" customHeight="1">
      <c r="B47" s="79"/>
      <c r="C47" s="93" t="s">
        <v>10</v>
      </c>
      <c r="D47" s="351" t="s">
        <v>193</v>
      </c>
      <c r="E47" s="352"/>
      <c r="F47" s="134">
        <v>3.5</v>
      </c>
    </row>
    <row r="48" spans="2:6" ht="17.25" customHeight="1">
      <c r="B48" s="79"/>
      <c r="C48" s="93" t="s">
        <v>13</v>
      </c>
      <c r="D48" s="351" t="s">
        <v>194</v>
      </c>
      <c r="E48" s="352"/>
      <c r="F48" s="134">
        <v>15</v>
      </c>
    </row>
    <row r="49" spans="2:8">
      <c r="B49" s="79"/>
      <c r="C49" s="135"/>
      <c r="D49" s="353" t="s">
        <v>77</v>
      </c>
      <c r="E49" s="348"/>
      <c r="F49" s="116">
        <f>TRUNC(SUM(F45:F48),2)</f>
        <v>357.7</v>
      </c>
    </row>
    <row r="50" spans="2:8">
      <c r="B50" s="79"/>
      <c r="C50" s="354"/>
      <c r="D50" s="355"/>
      <c r="E50" s="356"/>
      <c r="F50" s="357"/>
    </row>
    <row r="51" spans="2:8" ht="32.25" customHeight="1">
      <c r="B51" s="79"/>
      <c r="C51" s="119">
        <v>2</v>
      </c>
      <c r="D51" s="136" t="s">
        <v>195</v>
      </c>
      <c r="E51" s="137" t="s">
        <v>32</v>
      </c>
      <c r="F51" s="122" t="s">
        <v>33</v>
      </c>
    </row>
    <row r="52" spans="2:8">
      <c r="B52" s="79"/>
      <c r="C52" s="93" t="s">
        <v>176</v>
      </c>
      <c r="D52" s="95" t="s">
        <v>177</v>
      </c>
      <c r="E52" s="111">
        <f>E31</f>
        <v>0.20430000000000001</v>
      </c>
      <c r="F52" s="118">
        <f>F31</f>
        <v>253.65</v>
      </c>
    </row>
    <row r="53" spans="2:8">
      <c r="B53" s="79"/>
      <c r="C53" s="93" t="s">
        <v>180</v>
      </c>
      <c r="D53" s="113" t="s">
        <v>196</v>
      </c>
      <c r="E53" s="114">
        <f>E42</f>
        <v>0.36799999999999999</v>
      </c>
      <c r="F53" s="118">
        <f>F42</f>
        <v>550.23</v>
      </c>
    </row>
    <row r="54" spans="2:8">
      <c r="B54" s="79"/>
      <c r="C54" s="93" t="s">
        <v>189</v>
      </c>
      <c r="D54" s="113" t="s">
        <v>48</v>
      </c>
      <c r="E54" s="138"/>
      <c r="F54" s="118">
        <f>F49</f>
        <v>357.7</v>
      </c>
    </row>
    <row r="55" spans="2:8">
      <c r="B55" s="79"/>
      <c r="C55" s="135"/>
      <c r="D55" s="125" t="s">
        <v>77</v>
      </c>
      <c r="E55" s="139"/>
      <c r="F55" s="116">
        <f>SUM(F52:F54)</f>
        <v>1161.58</v>
      </c>
    </row>
    <row r="56" spans="2:8">
      <c r="B56" s="79"/>
      <c r="C56" s="358"/>
      <c r="D56" s="359"/>
      <c r="E56" s="359"/>
      <c r="F56" s="360"/>
    </row>
    <row r="57" spans="2:8">
      <c r="B57" s="79"/>
      <c r="C57" s="361" t="s">
        <v>197</v>
      </c>
      <c r="D57" s="362"/>
      <c r="E57" s="362"/>
      <c r="F57" s="363"/>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8.2799999999999994</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49.66</v>
      </c>
      <c r="G61" s="145"/>
      <c r="H61" s="146"/>
    </row>
    <row r="62" spans="2:8" s="77" customFormat="1">
      <c r="B62" s="141"/>
      <c r="C62" s="142" t="s">
        <v>13</v>
      </c>
      <c r="D62" s="143" t="s">
        <v>202</v>
      </c>
      <c r="E62" s="144">
        <v>1.8499999999999999E-2</v>
      </c>
      <c r="F62" s="124">
        <f>TRUNC(((F26+F55)*E62),2)</f>
        <v>44.45</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64" t="s">
        <v>77</v>
      </c>
      <c r="D65" s="365"/>
      <c r="E65" s="147">
        <f>SUM(E59:E64)</f>
        <v>6.2700000000000006E-2</v>
      </c>
      <c r="F65" s="127">
        <f>TRUNC(SUM(F59:F64),2)</f>
        <v>102.39</v>
      </c>
    </row>
    <row r="66" spans="2:8">
      <c r="B66" s="79"/>
      <c r="C66" s="366"/>
      <c r="D66" s="356"/>
      <c r="E66" s="356"/>
      <c r="F66" s="367"/>
    </row>
    <row r="67" spans="2:8">
      <c r="B67" s="79"/>
      <c r="C67" s="361" t="s">
        <v>205</v>
      </c>
      <c r="D67" s="362"/>
      <c r="E67" s="362"/>
      <c r="F67" s="363"/>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84" t="s">
        <v>208</v>
      </c>
    </row>
    <row r="71" spans="2:8">
      <c r="B71" s="79"/>
      <c r="C71" s="93" t="s">
        <v>10</v>
      </c>
      <c r="D71" s="95" t="s">
        <v>209</v>
      </c>
      <c r="E71" s="144">
        <v>0</v>
      </c>
      <c r="F71" s="151">
        <f t="shared" si="1"/>
        <v>0</v>
      </c>
      <c r="H71" s="384"/>
    </row>
    <row r="72" spans="2:8">
      <c r="B72" s="79"/>
      <c r="C72" s="93" t="s">
        <v>13</v>
      </c>
      <c r="D72" s="95" t="s">
        <v>210</v>
      </c>
      <c r="E72" s="144">
        <v>0</v>
      </c>
      <c r="F72" s="151">
        <f t="shared" si="1"/>
        <v>0</v>
      </c>
      <c r="H72" s="384"/>
    </row>
    <row r="73" spans="2:8">
      <c r="B73" s="79"/>
      <c r="C73" s="93" t="s">
        <v>38</v>
      </c>
      <c r="D73" s="95" t="s">
        <v>84</v>
      </c>
      <c r="E73" s="144">
        <v>0</v>
      </c>
      <c r="F73" s="151">
        <f t="shared" si="1"/>
        <v>0</v>
      </c>
      <c r="H73" s="384"/>
    </row>
    <row r="74" spans="2:8">
      <c r="B74" s="79"/>
      <c r="C74" s="93" t="s">
        <v>40</v>
      </c>
      <c r="D74" s="95" t="s">
        <v>55</v>
      </c>
      <c r="E74" s="144">
        <v>0</v>
      </c>
      <c r="F74" s="151">
        <f t="shared" si="1"/>
        <v>0</v>
      </c>
      <c r="H74" s="384"/>
    </row>
    <row r="75" spans="2:8" ht="16.5" customHeight="1">
      <c r="B75" s="79"/>
      <c r="C75" s="364" t="s">
        <v>77</v>
      </c>
      <c r="D75" s="368"/>
      <c r="E75" s="152">
        <f>SUM(E69:E74)</f>
        <v>0</v>
      </c>
      <c r="F75" s="127">
        <f>TRUNC(SUM(F69:F74),2)</f>
        <v>0</v>
      </c>
    </row>
    <row r="76" spans="2:8">
      <c r="B76" s="79"/>
      <c r="C76" s="354"/>
      <c r="D76" s="355"/>
      <c r="E76" s="355"/>
      <c r="F76" s="357"/>
    </row>
    <row r="77" spans="2:8">
      <c r="B77" s="79"/>
      <c r="C77" s="354"/>
      <c r="D77" s="355"/>
      <c r="E77" s="355"/>
      <c r="F77" s="357"/>
    </row>
    <row r="78" spans="2:8" ht="40.5" customHeight="1">
      <c r="B78" s="79"/>
      <c r="C78" s="119">
        <v>4</v>
      </c>
      <c r="D78" s="349" t="s">
        <v>211</v>
      </c>
      <c r="E78" s="350"/>
      <c r="F78" s="122" t="s">
        <v>33</v>
      </c>
    </row>
    <row r="79" spans="2:8">
      <c r="B79" s="79"/>
      <c r="C79" s="93" t="s">
        <v>67</v>
      </c>
      <c r="D79" s="95" t="s">
        <v>212</v>
      </c>
      <c r="E79" s="153"/>
      <c r="F79" s="118">
        <f>F75</f>
        <v>0</v>
      </c>
    </row>
    <row r="80" spans="2:8">
      <c r="B80" s="79"/>
      <c r="C80" s="154"/>
      <c r="D80" s="375" t="s">
        <v>77</v>
      </c>
      <c r="E80" s="376"/>
      <c r="F80" s="116">
        <f>TRUNC(SUM(F79:F79),2)</f>
        <v>0</v>
      </c>
    </row>
    <row r="81" spans="2:6">
      <c r="B81" s="79"/>
      <c r="C81" s="361" t="s">
        <v>213</v>
      </c>
      <c r="D81" s="362"/>
      <c r="E81" s="362"/>
      <c r="F81" s="363"/>
    </row>
    <row r="82" spans="2:6">
      <c r="B82" s="79"/>
      <c r="C82" s="98">
        <v>5</v>
      </c>
      <c r="D82" s="377" t="s">
        <v>58</v>
      </c>
      <c r="E82" s="378"/>
      <c r="F82" s="101" t="s">
        <v>33</v>
      </c>
    </row>
    <row r="83" spans="2:6">
      <c r="B83" s="79"/>
      <c r="C83" s="93" t="s">
        <v>5</v>
      </c>
      <c r="D83" s="379" t="s">
        <v>214</v>
      </c>
      <c r="E83" s="380"/>
      <c r="F83" s="155">
        <f>'Uniformes - Almoxarife'!F6</f>
        <v>29.99</v>
      </c>
    </row>
    <row r="84" spans="2:6">
      <c r="B84" s="79"/>
      <c r="C84" s="93" t="s">
        <v>7</v>
      </c>
      <c r="D84" s="379" t="s">
        <v>215</v>
      </c>
      <c r="E84" s="380"/>
      <c r="F84" s="155">
        <f>'Equipamentos - Almoxarife'!F6</f>
        <v>13.96</v>
      </c>
    </row>
    <row r="85" spans="2:6">
      <c r="B85" s="79"/>
      <c r="C85" s="93" t="s">
        <v>10</v>
      </c>
      <c r="D85" s="379"/>
      <c r="E85" s="380"/>
      <c r="F85" s="118">
        <v>0</v>
      </c>
    </row>
    <row r="86" spans="2:6" ht="16.5" customHeight="1">
      <c r="B86" s="79"/>
      <c r="C86" s="364" t="s">
        <v>77</v>
      </c>
      <c r="D86" s="368"/>
      <c r="E86" s="365"/>
      <c r="F86" s="127">
        <f>TRUNC(SUM(F83:F85),2)</f>
        <v>43.95</v>
      </c>
    </row>
    <row r="87" spans="2:6">
      <c r="B87" s="79"/>
      <c r="C87" s="369"/>
      <c r="D87" s="370"/>
      <c r="E87" s="370"/>
      <c r="F87" s="371"/>
    </row>
    <row r="88" spans="2:6">
      <c r="B88" s="79"/>
      <c r="C88" s="372" t="s">
        <v>216</v>
      </c>
      <c r="D88" s="373"/>
      <c r="E88" s="373"/>
      <c r="F88" s="374"/>
    </row>
    <row r="89" spans="2:6">
      <c r="B89" s="79"/>
      <c r="C89" s="98">
        <v>6</v>
      </c>
      <c r="D89" s="157" t="s">
        <v>115</v>
      </c>
      <c r="E89" s="100" t="s">
        <v>32</v>
      </c>
      <c r="F89" s="101" t="s">
        <v>33</v>
      </c>
    </row>
    <row r="90" spans="2:6">
      <c r="B90" s="79"/>
      <c r="C90" s="93" t="s">
        <v>5</v>
      </c>
      <c r="D90" s="102" t="s">
        <v>217</v>
      </c>
      <c r="E90" s="158">
        <v>5.0000000000000001E-3</v>
      </c>
      <c r="F90" s="159">
        <f>TRUNC((E90*F109),2)</f>
        <v>12.74</v>
      </c>
    </row>
    <row r="91" spans="2:6">
      <c r="B91" s="79"/>
      <c r="C91" s="93" t="s">
        <v>7</v>
      </c>
      <c r="D91" s="102" t="s">
        <v>126</v>
      </c>
      <c r="E91" s="158">
        <v>5.0000000000000001E-3</v>
      </c>
      <c r="F91" s="159">
        <f>TRUNC((F109*E91),2)</f>
        <v>12.74</v>
      </c>
    </row>
    <row r="92" spans="2:6">
      <c r="B92" s="79"/>
      <c r="C92" s="93" t="s">
        <v>10</v>
      </c>
      <c r="D92" s="102" t="s">
        <v>117</v>
      </c>
      <c r="E92" s="160"/>
      <c r="F92" s="159"/>
    </row>
    <row r="93" spans="2:6">
      <c r="B93" s="79"/>
      <c r="C93" s="161"/>
      <c r="D93" s="120" t="s">
        <v>218</v>
      </c>
      <c r="E93" s="160"/>
      <c r="F93" s="162"/>
    </row>
    <row r="94" spans="2:6">
      <c r="B94" s="79"/>
      <c r="C94" s="161"/>
      <c r="D94" s="102" t="s">
        <v>219</v>
      </c>
      <c r="E94" s="158">
        <v>4.0000000000000001E-3</v>
      </c>
      <c r="F94" s="159">
        <f>TRUNC(((F90+F91+F109)/E101*E94),2)</f>
        <v>11.1</v>
      </c>
    </row>
    <row r="95" spans="2:6">
      <c r="B95" s="79"/>
      <c r="C95" s="161"/>
      <c r="D95" s="102" t="s">
        <v>220</v>
      </c>
      <c r="E95" s="158">
        <v>1.8499999999999999E-2</v>
      </c>
      <c r="F95" s="159">
        <f>TRUNC(((F90+F91+F109)/E101*E95),2)</f>
        <v>51.36</v>
      </c>
    </row>
    <row r="96" spans="2:6">
      <c r="B96" s="79"/>
      <c r="C96" s="161"/>
      <c r="D96" s="120" t="s">
        <v>221</v>
      </c>
      <c r="E96" s="160"/>
      <c r="F96" s="159"/>
    </row>
    <row r="97" spans="2:6">
      <c r="B97" s="79"/>
      <c r="C97" s="161"/>
      <c r="D97" s="102" t="s">
        <v>222</v>
      </c>
      <c r="E97" s="158">
        <v>0.05</v>
      </c>
      <c r="F97" s="159">
        <f>TRUNC((F90+F91+F109)/E101*E97,2)</f>
        <v>138.81</v>
      </c>
    </row>
    <row r="98" spans="2:6">
      <c r="B98" s="79"/>
      <c r="C98" s="161"/>
      <c r="D98" s="120" t="s">
        <v>223</v>
      </c>
      <c r="E98" s="160"/>
      <c r="F98" s="162"/>
    </row>
    <row r="99" spans="2:6">
      <c r="B99" s="79"/>
      <c r="C99" s="161"/>
      <c r="D99" s="163"/>
      <c r="E99" s="158"/>
      <c r="F99" s="159">
        <f>TRUNC((F90+F91+F109)/E101*E99,2)</f>
        <v>0</v>
      </c>
    </row>
    <row r="100" spans="2:6">
      <c r="B100" s="79"/>
      <c r="C100" s="364" t="s">
        <v>77</v>
      </c>
      <c r="D100" s="365"/>
      <c r="E100" s="164">
        <f>SUM(E90:E98)</f>
        <v>8.2500000000000004E-2</v>
      </c>
      <c r="F100" s="165">
        <f>SUM(F90:F99)</f>
        <v>226.75</v>
      </c>
    </row>
    <row r="101" spans="2:6">
      <c r="B101" s="79"/>
      <c r="C101" s="166">
        <f>SUM(E94:E99)</f>
        <v>7.2499999999999995E-2</v>
      </c>
      <c r="D101" s="167" t="s">
        <v>224</v>
      </c>
      <c r="E101" s="168">
        <f>1-C101/1</f>
        <v>0.92749999999999999</v>
      </c>
      <c r="F101" s="169"/>
    </row>
    <row r="102" spans="2:6">
      <c r="B102" s="79"/>
      <c r="C102" s="389" t="s">
        <v>225</v>
      </c>
      <c r="D102" s="390"/>
      <c r="E102" s="390"/>
      <c r="F102" s="391"/>
    </row>
    <row r="103" spans="2:6" ht="30" customHeight="1">
      <c r="B103" s="79"/>
      <c r="C103" s="170"/>
      <c r="D103" s="349" t="s">
        <v>226</v>
      </c>
      <c r="E103" s="350"/>
      <c r="F103" s="122" t="s">
        <v>33</v>
      </c>
    </row>
    <row r="104" spans="2:6">
      <c r="B104" s="79"/>
      <c r="C104" s="93" t="s">
        <v>5</v>
      </c>
      <c r="D104" s="385" t="s">
        <v>227</v>
      </c>
      <c r="E104" s="385"/>
      <c r="F104" s="118">
        <f>F26</f>
        <v>1241.6300000000001</v>
      </c>
    </row>
    <row r="105" spans="2:6">
      <c r="B105" s="79"/>
      <c r="C105" s="93" t="s">
        <v>7</v>
      </c>
      <c r="D105" s="385" t="s">
        <v>228</v>
      </c>
      <c r="E105" s="385"/>
      <c r="F105" s="118">
        <f>F55</f>
        <v>1161.58</v>
      </c>
    </row>
    <row r="106" spans="2:6">
      <c r="B106" s="79"/>
      <c r="C106" s="93" t="s">
        <v>10</v>
      </c>
      <c r="D106" s="385" t="s">
        <v>229</v>
      </c>
      <c r="E106" s="385"/>
      <c r="F106" s="118">
        <f>F65</f>
        <v>102.39</v>
      </c>
    </row>
    <row r="107" spans="2:6">
      <c r="B107" s="79"/>
      <c r="C107" s="93" t="s">
        <v>13</v>
      </c>
      <c r="D107" s="379" t="s">
        <v>230</v>
      </c>
      <c r="E107" s="380"/>
      <c r="F107" s="118">
        <f>F80</f>
        <v>0</v>
      </c>
    </row>
    <row r="108" spans="2:6">
      <c r="B108" s="79"/>
      <c r="C108" s="93" t="s">
        <v>38</v>
      </c>
      <c r="D108" s="385" t="s">
        <v>231</v>
      </c>
      <c r="E108" s="385"/>
      <c r="F108" s="118">
        <f>F86</f>
        <v>43.95</v>
      </c>
    </row>
    <row r="109" spans="2:6">
      <c r="B109" s="79"/>
      <c r="C109" s="386" t="s">
        <v>232</v>
      </c>
      <c r="D109" s="387"/>
      <c r="E109" s="388"/>
      <c r="F109" s="171">
        <f>TRUNC(SUM(F104:F108),2)</f>
        <v>2549.5500000000002</v>
      </c>
    </row>
    <row r="110" spans="2:6">
      <c r="B110" s="79"/>
      <c r="C110" s="93" t="s">
        <v>40</v>
      </c>
      <c r="D110" s="379" t="s">
        <v>233</v>
      </c>
      <c r="E110" s="380"/>
      <c r="F110" s="172">
        <f>F100</f>
        <v>226.75</v>
      </c>
    </row>
    <row r="111" spans="2:6">
      <c r="B111" s="79"/>
      <c r="C111" s="381" t="s">
        <v>234</v>
      </c>
      <c r="D111" s="382"/>
      <c r="E111" s="350"/>
      <c r="F111" s="173">
        <f>SUM(F109:F110)</f>
        <v>2776.3</v>
      </c>
    </row>
    <row r="112" spans="2:6">
      <c r="B112" s="79"/>
      <c r="C112" s="174"/>
      <c r="D112" s="175"/>
      <c r="E112" s="175"/>
      <c r="F112" s="176"/>
    </row>
    <row r="113" spans="3:6">
      <c r="C113" s="383"/>
      <c r="D113" s="383"/>
      <c r="E113" s="383"/>
      <c r="F113" s="383"/>
    </row>
    <row r="128" spans="3:6">
      <c r="C128" s="78" t="s">
        <v>191</v>
      </c>
    </row>
    <row r="129" spans="3:3">
      <c r="C129" s="78" t="s">
        <v>235</v>
      </c>
    </row>
  </sheetData>
  <sheetProtection algorithmName="SHA-512" hashValue="RKI0TPYag0jvPx8nRZuLLrtsO/I5QYhk4TkQd2efbsqfzPX+r90G4iMkdAkQpayyklGv8EHLMr6rha8DidvYbg==" saltValue="3C6M9dWpAsmrXb9zasbEEA=="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190">
        <v>45.63</v>
      </c>
      <c r="F2" s="75">
        <f>E2*C2</f>
        <v>182.52</v>
      </c>
    </row>
    <row r="3" spans="1:6" ht="60">
      <c r="A3" s="72">
        <v>2</v>
      </c>
      <c r="B3" s="73" t="s">
        <v>244</v>
      </c>
      <c r="C3" s="74">
        <v>4</v>
      </c>
      <c r="D3" s="74" t="s">
        <v>243</v>
      </c>
      <c r="E3" s="190">
        <v>23.92</v>
      </c>
      <c r="F3" s="75">
        <f>E3*C3</f>
        <v>95.68</v>
      </c>
    </row>
    <row r="4" spans="1:6" ht="45">
      <c r="A4" s="72">
        <v>3</v>
      </c>
      <c r="B4" s="73" t="s">
        <v>245</v>
      </c>
      <c r="C4" s="74">
        <v>2</v>
      </c>
      <c r="D4" s="74" t="s">
        <v>246</v>
      </c>
      <c r="E4" s="190">
        <v>40.840000000000003</v>
      </c>
      <c r="F4" s="75">
        <f>E4*C4</f>
        <v>81.680000000000007</v>
      </c>
    </row>
    <row r="5" spans="1:6">
      <c r="A5" s="392" t="s">
        <v>247</v>
      </c>
      <c r="B5" s="392"/>
      <c r="C5" s="392"/>
      <c r="D5" s="392"/>
      <c r="E5" s="392"/>
      <c r="F5" s="75">
        <f>SUM(F2:F4)</f>
        <v>359.88</v>
      </c>
    </row>
    <row r="6" spans="1:6">
      <c r="A6" s="392" t="s">
        <v>248</v>
      </c>
      <c r="B6" s="392"/>
      <c r="C6" s="392"/>
      <c r="D6" s="392"/>
      <c r="E6" s="392"/>
      <c r="F6" s="75">
        <f>TRUNC(F5/12,2)</f>
        <v>29.99</v>
      </c>
    </row>
  </sheetData>
  <sheetProtection algorithmName="SHA-512" hashValue="GpxVrlKG7LxnpJRQnupHqt7VIVBtDk+KCPQJvby/R/V7WbsiaI3uB5itzxIzj5PHq1jQoDTjvLWzvG/mt5HCmA==" saltValue="XdhU2PKQ/USDy/QvSS6Hq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190">
        <v>45.02</v>
      </c>
      <c r="F2" s="75">
        <f>E2*C2</f>
        <v>45.02</v>
      </c>
    </row>
    <row r="3" spans="1:6" ht="75">
      <c r="A3" s="72">
        <v>2</v>
      </c>
      <c r="B3" s="73" t="s">
        <v>250</v>
      </c>
      <c r="C3" s="74">
        <v>40</v>
      </c>
      <c r="D3" s="74" t="s">
        <v>243</v>
      </c>
      <c r="E3" s="190">
        <v>2.94</v>
      </c>
      <c r="F3" s="75">
        <f>E3*C3</f>
        <v>117.6</v>
      </c>
    </row>
    <row r="4" spans="1:6" ht="45">
      <c r="A4" s="72">
        <v>3</v>
      </c>
      <c r="B4" s="73" t="s">
        <v>251</v>
      </c>
      <c r="C4" s="74">
        <v>2</v>
      </c>
      <c r="D4" s="74" t="s">
        <v>246</v>
      </c>
      <c r="E4" s="190">
        <v>2.5</v>
      </c>
      <c r="F4" s="75">
        <f>E4*C4</f>
        <v>5</v>
      </c>
    </row>
    <row r="5" spans="1:6">
      <c r="A5" s="392" t="s">
        <v>247</v>
      </c>
      <c r="B5" s="392"/>
      <c r="C5" s="392"/>
      <c r="D5" s="392"/>
      <c r="E5" s="392"/>
      <c r="F5" s="75">
        <f>SUM(F2:F4)</f>
        <v>167.62</v>
      </c>
    </row>
    <row r="6" spans="1:6">
      <c r="A6" s="392" t="s">
        <v>248</v>
      </c>
      <c r="B6" s="392"/>
      <c r="C6" s="392"/>
      <c r="D6" s="392"/>
      <c r="E6" s="392"/>
      <c r="F6" s="75">
        <f>TRUNC(F5/12,2)</f>
        <v>13.96</v>
      </c>
    </row>
  </sheetData>
  <sheetProtection algorithmName="SHA-512" hashValue="eTT0AzCHarLxIOlKOWRw/ePjExIQb+CxHyiiUoNgIN6l/P3Ht3PEmqSX+dXrbyb7FQy9wGP2ls+EA0Cy62Wu8Q==" saltValue="xaB+AXg7pDV7B6yXkoxAI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2" zoomScale="120" zoomScaleNormal="100" zoomScaleSheetLayoutView="120" workbookViewId="0">
      <selection activeCell="F111" sqref="F111"/>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13" t="s">
        <v>156</v>
      </c>
      <c r="D8" s="314"/>
      <c r="E8" s="314"/>
      <c r="F8" s="315"/>
    </row>
    <row r="9" spans="2:8" ht="18" customHeight="1">
      <c r="B9" s="79"/>
      <c r="C9" s="86"/>
      <c r="D9" s="87"/>
      <c r="E9" s="87"/>
      <c r="F9" s="88"/>
    </row>
    <row r="10" spans="2:8" s="76" customFormat="1">
      <c r="B10" s="89"/>
      <c r="C10" s="90" t="s">
        <v>5</v>
      </c>
      <c r="D10" s="91" t="s">
        <v>157</v>
      </c>
      <c r="E10" s="316"/>
      <c r="F10" s="317"/>
      <c r="H10" s="78"/>
    </row>
    <row r="11" spans="2:8" s="76" customFormat="1" ht="37.5" customHeight="1">
      <c r="B11" s="89"/>
      <c r="C11" s="90" t="s">
        <v>7</v>
      </c>
      <c r="D11" s="91" t="s">
        <v>158</v>
      </c>
      <c r="E11" s="318" t="s">
        <v>159</v>
      </c>
      <c r="F11" s="319"/>
      <c r="H11" s="78"/>
    </row>
    <row r="12" spans="2:8" s="76" customFormat="1">
      <c r="B12" s="89"/>
      <c r="C12" s="90" t="s">
        <v>10</v>
      </c>
      <c r="D12" s="91" t="s">
        <v>160</v>
      </c>
      <c r="E12" s="320" t="s">
        <v>298</v>
      </c>
      <c r="F12" s="321"/>
      <c r="H12" s="78"/>
    </row>
    <row r="13" spans="2:8" s="76" customFormat="1">
      <c r="B13" s="89"/>
      <c r="C13" s="90" t="s">
        <v>13</v>
      </c>
      <c r="D13" s="91" t="s">
        <v>161</v>
      </c>
      <c r="E13" s="322" t="s">
        <v>162</v>
      </c>
      <c r="F13" s="323"/>
      <c r="H13" s="78"/>
    </row>
    <row r="14" spans="2:8" s="76" customFormat="1">
      <c r="B14" s="89"/>
      <c r="C14" s="324" t="s">
        <v>163</v>
      </c>
      <c r="D14" s="325"/>
      <c r="E14" s="325"/>
      <c r="F14" s="326"/>
      <c r="H14" s="78"/>
    </row>
    <row r="15" spans="2:8" s="76" customFormat="1">
      <c r="B15" s="89"/>
      <c r="C15" s="90"/>
      <c r="D15" s="91" t="s">
        <v>164</v>
      </c>
      <c r="E15" s="322" t="s">
        <v>20</v>
      </c>
      <c r="F15" s="323"/>
      <c r="H15" s="78"/>
    </row>
    <row r="16" spans="2:8" s="76" customFormat="1">
      <c r="B16" s="89"/>
      <c r="C16" s="92"/>
      <c r="D16" s="327" t="s">
        <v>165</v>
      </c>
      <c r="E16" s="328"/>
      <c r="F16" s="329"/>
      <c r="H16" s="78"/>
    </row>
    <row r="17" spans="2:8" s="76" customFormat="1">
      <c r="B17" s="89"/>
      <c r="C17" s="330" t="s">
        <v>22</v>
      </c>
      <c r="D17" s="331"/>
      <c r="E17" s="331"/>
      <c r="F17" s="332"/>
      <c r="H17" s="78"/>
    </row>
    <row r="18" spans="2:8" s="76" customFormat="1">
      <c r="B18" s="89"/>
      <c r="C18" s="93">
        <v>1</v>
      </c>
      <c r="D18" s="94" t="s">
        <v>166</v>
      </c>
      <c r="E18" s="333" t="s">
        <v>167</v>
      </c>
      <c r="F18" s="334"/>
      <c r="H18" s="78"/>
    </row>
    <row r="19" spans="2:8" s="76" customFormat="1">
      <c r="B19" s="89"/>
      <c r="C19" s="93">
        <v>2</v>
      </c>
      <c r="D19" s="95" t="s">
        <v>168</v>
      </c>
      <c r="E19" s="335" t="s">
        <v>252</v>
      </c>
      <c r="F19" s="336"/>
      <c r="H19" s="78"/>
    </row>
    <row r="20" spans="2:8" s="76" customFormat="1">
      <c r="B20" s="89"/>
      <c r="C20" s="93">
        <v>3</v>
      </c>
      <c r="D20" s="94" t="s">
        <v>170</v>
      </c>
      <c r="E20" s="393">
        <v>1100.92</v>
      </c>
      <c r="F20" s="338"/>
      <c r="H20" s="78"/>
    </row>
    <row r="21" spans="2:8" s="76" customFormat="1">
      <c r="B21" s="89"/>
      <c r="C21" s="93">
        <v>4</v>
      </c>
      <c r="D21" s="94" t="s">
        <v>171</v>
      </c>
      <c r="E21" s="333" t="s">
        <v>253</v>
      </c>
      <c r="F21" s="334"/>
      <c r="H21" s="78"/>
    </row>
    <row r="22" spans="2:8">
      <c r="B22" s="79"/>
      <c r="C22" s="96">
        <v>5</v>
      </c>
      <c r="D22" s="97" t="s">
        <v>28</v>
      </c>
      <c r="E22" s="339">
        <v>44197</v>
      </c>
      <c r="F22" s="340"/>
    </row>
    <row r="23" spans="2:8">
      <c r="B23" s="79"/>
      <c r="C23" s="341" t="s">
        <v>173</v>
      </c>
      <c r="D23" s="342"/>
      <c r="E23" s="342"/>
      <c r="F23" s="343"/>
    </row>
    <row r="24" spans="2:8" ht="15.75" customHeight="1">
      <c r="B24" s="79"/>
      <c r="C24" s="98">
        <v>1</v>
      </c>
      <c r="D24" s="99" t="s">
        <v>31</v>
      </c>
      <c r="E24" s="100" t="s">
        <v>32</v>
      </c>
      <c r="F24" s="101" t="s">
        <v>33</v>
      </c>
    </row>
    <row r="25" spans="2:8">
      <c r="B25" s="79"/>
      <c r="C25" s="93" t="s">
        <v>5</v>
      </c>
      <c r="D25" s="102" t="s">
        <v>174</v>
      </c>
      <c r="E25" s="103">
        <v>1</v>
      </c>
      <c r="F25" s="104">
        <f>E20</f>
        <v>1100.92</v>
      </c>
    </row>
    <row r="26" spans="2:8">
      <c r="B26" s="79"/>
      <c r="C26" s="105"/>
      <c r="D26" s="106" t="s">
        <v>77</v>
      </c>
      <c r="E26" s="107"/>
      <c r="F26" s="108">
        <f>TRUNC(SUM(F25:F25),2)</f>
        <v>1100.92</v>
      </c>
    </row>
    <row r="27" spans="2:8">
      <c r="B27" s="79"/>
      <c r="C27" s="344" t="s">
        <v>175</v>
      </c>
      <c r="D27" s="345"/>
      <c r="E27" s="345"/>
      <c r="F27" s="346"/>
    </row>
    <row r="28" spans="2:8">
      <c r="B28" s="79"/>
      <c r="C28" s="98" t="s">
        <v>176</v>
      </c>
      <c r="D28" s="109" t="s">
        <v>177</v>
      </c>
      <c r="E28" s="110"/>
      <c r="F28" s="101" t="s">
        <v>33</v>
      </c>
    </row>
    <row r="29" spans="2:8">
      <c r="B29" s="79"/>
      <c r="C29" s="93" t="s">
        <v>5</v>
      </c>
      <c r="D29" s="95" t="s">
        <v>178</v>
      </c>
      <c r="E29" s="111">
        <v>8.3299999999999999E-2</v>
      </c>
      <c r="F29" s="112">
        <f>TRUNC(($F$26*E29),2)</f>
        <v>91.7</v>
      </c>
    </row>
    <row r="30" spans="2:8">
      <c r="B30" s="79"/>
      <c r="C30" s="93" t="s">
        <v>7</v>
      </c>
      <c r="D30" s="113" t="s">
        <v>179</v>
      </c>
      <c r="E30" s="114">
        <v>0.121</v>
      </c>
      <c r="F30" s="112">
        <f>TRUNC(($F$26*E30),2)</f>
        <v>133.21</v>
      </c>
    </row>
    <row r="31" spans="2:8">
      <c r="B31" s="79"/>
      <c r="C31" s="105"/>
      <c r="D31" s="106" t="s">
        <v>77</v>
      </c>
      <c r="E31" s="115">
        <f>SUM(E29:E30)</f>
        <v>0.20430000000000001</v>
      </c>
      <c r="F31" s="116">
        <f>TRUNC(SUM(F29:F30),2)</f>
        <v>224.91</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265.16000000000003</v>
      </c>
    </row>
    <row r="35" spans="2:6">
      <c r="B35" s="79"/>
      <c r="C35" s="93" t="s">
        <v>7</v>
      </c>
      <c r="D35" s="102" t="s">
        <v>183</v>
      </c>
      <c r="E35" s="123">
        <v>2.5000000000000001E-2</v>
      </c>
      <c r="F35" s="124">
        <f t="shared" si="0"/>
        <v>33.14</v>
      </c>
    </row>
    <row r="36" spans="2:6">
      <c r="B36" s="79"/>
      <c r="C36" s="93" t="s">
        <v>10</v>
      </c>
      <c r="D36" s="102" t="s">
        <v>184</v>
      </c>
      <c r="E36" s="123">
        <f>'Planilha Almoxarife'!$E$36</f>
        <v>0.03</v>
      </c>
      <c r="F36" s="124">
        <f t="shared" si="0"/>
        <v>39.770000000000003</v>
      </c>
    </row>
    <row r="37" spans="2:6">
      <c r="B37" s="79"/>
      <c r="C37" s="93" t="s">
        <v>13</v>
      </c>
      <c r="D37" s="102" t="s">
        <v>185</v>
      </c>
      <c r="E37" s="123">
        <v>1.4999999999999999E-2</v>
      </c>
      <c r="F37" s="124">
        <f t="shared" si="0"/>
        <v>19.88</v>
      </c>
    </row>
    <row r="38" spans="2:6">
      <c r="B38" s="79"/>
      <c r="C38" s="93" t="s">
        <v>38</v>
      </c>
      <c r="D38" s="102" t="s">
        <v>186</v>
      </c>
      <c r="E38" s="123">
        <v>0.01</v>
      </c>
      <c r="F38" s="124">
        <f t="shared" si="0"/>
        <v>13.25</v>
      </c>
    </row>
    <row r="39" spans="2:6">
      <c r="B39" s="79"/>
      <c r="C39" s="93" t="s">
        <v>40</v>
      </c>
      <c r="D39" s="102" t="s">
        <v>187</v>
      </c>
      <c r="E39" s="123">
        <v>6.0000000000000001E-3</v>
      </c>
      <c r="F39" s="124">
        <f t="shared" si="0"/>
        <v>7.95</v>
      </c>
    </row>
    <row r="40" spans="2:6">
      <c r="B40" s="79"/>
      <c r="C40" s="93" t="s">
        <v>42</v>
      </c>
      <c r="D40" s="102" t="s">
        <v>188</v>
      </c>
      <c r="E40" s="123">
        <v>2E-3</v>
      </c>
      <c r="F40" s="124">
        <f t="shared" si="0"/>
        <v>2.65</v>
      </c>
    </row>
    <row r="41" spans="2:6">
      <c r="B41" s="79"/>
      <c r="C41" s="93" t="s">
        <v>44</v>
      </c>
      <c r="D41" s="102" t="s">
        <v>74</v>
      </c>
      <c r="E41" s="123">
        <v>0.08</v>
      </c>
      <c r="F41" s="124">
        <f t="shared" si="0"/>
        <v>106.06</v>
      </c>
    </row>
    <row r="42" spans="2:6">
      <c r="B42" s="79"/>
      <c r="C42" s="347" t="s">
        <v>77</v>
      </c>
      <c r="D42" s="348"/>
      <c r="E42" s="126">
        <f>SUM(E34:E41)</f>
        <v>0.36799999999999999</v>
      </c>
      <c r="F42" s="127">
        <f>TRUNC(SUM(F34:F41),2)</f>
        <v>487.86</v>
      </c>
    </row>
    <row r="43" spans="2:6" ht="11.1" customHeight="1">
      <c r="B43" s="79"/>
      <c r="C43" s="93"/>
      <c r="D43" s="102"/>
      <c r="E43" s="128"/>
      <c r="F43" s="118"/>
    </row>
    <row r="44" spans="2:6">
      <c r="B44" s="79"/>
      <c r="C44" s="119" t="s">
        <v>189</v>
      </c>
      <c r="D44" s="349" t="s">
        <v>48</v>
      </c>
      <c r="E44" s="350"/>
      <c r="F44" s="122" t="s">
        <v>33</v>
      </c>
    </row>
    <row r="45" spans="2:6" ht="16.5" customHeight="1">
      <c r="B45" s="79"/>
      <c r="C45" s="93" t="s">
        <v>5</v>
      </c>
      <c r="D45" s="129" t="s">
        <v>190</v>
      </c>
      <c r="E45" s="132" t="s">
        <v>191</v>
      </c>
      <c r="F45" s="130">
        <f>IF(E45="NÃO",0,TRUNC(((4*2)*21)-0.06*F25,2))</f>
        <v>101.94</v>
      </c>
    </row>
    <row r="46" spans="2:6" ht="17.25" customHeight="1">
      <c r="B46" s="79"/>
      <c r="C46" s="93" t="s">
        <v>7</v>
      </c>
      <c r="D46" s="131" t="s">
        <v>192</v>
      </c>
      <c r="E46" s="191">
        <v>13</v>
      </c>
      <c r="F46" s="133">
        <f>TRUNC(((E46)*21)*90%,2)</f>
        <v>245.7</v>
      </c>
    </row>
    <row r="47" spans="2:6" ht="17.25" customHeight="1">
      <c r="B47" s="79"/>
      <c r="C47" s="93" t="s">
        <v>10</v>
      </c>
      <c r="D47" s="351" t="s">
        <v>193</v>
      </c>
      <c r="E47" s="352"/>
      <c r="F47" s="134">
        <v>3.5</v>
      </c>
    </row>
    <row r="48" spans="2:6" ht="17.25" customHeight="1">
      <c r="B48" s="79"/>
      <c r="C48" s="93" t="s">
        <v>13</v>
      </c>
      <c r="D48" s="351" t="s">
        <v>194</v>
      </c>
      <c r="E48" s="352"/>
      <c r="F48" s="134">
        <v>15</v>
      </c>
    </row>
    <row r="49" spans="2:8">
      <c r="B49" s="79"/>
      <c r="C49" s="135"/>
      <c r="D49" s="353" t="s">
        <v>77</v>
      </c>
      <c r="E49" s="348"/>
      <c r="F49" s="116">
        <f>TRUNC(SUM(F45:F48),2)</f>
        <v>366.14</v>
      </c>
    </row>
    <row r="50" spans="2:8">
      <c r="B50" s="79"/>
      <c r="C50" s="354"/>
      <c r="D50" s="355"/>
      <c r="E50" s="356"/>
      <c r="F50" s="357"/>
    </row>
    <row r="51" spans="2:8" ht="32.25" customHeight="1">
      <c r="B51" s="79"/>
      <c r="C51" s="119">
        <v>2</v>
      </c>
      <c r="D51" s="136" t="s">
        <v>195</v>
      </c>
      <c r="E51" s="137" t="s">
        <v>32</v>
      </c>
      <c r="F51" s="122" t="s">
        <v>33</v>
      </c>
    </row>
    <row r="52" spans="2:8">
      <c r="B52" s="79"/>
      <c r="C52" s="93" t="s">
        <v>176</v>
      </c>
      <c r="D52" s="95" t="s">
        <v>177</v>
      </c>
      <c r="E52" s="111">
        <f>E31</f>
        <v>0.20430000000000001</v>
      </c>
      <c r="F52" s="118">
        <f>F31</f>
        <v>224.91</v>
      </c>
    </row>
    <row r="53" spans="2:8">
      <c r="B53" s="79"/>
      <c r="C53" s="93" t="s">
        <v>180</v>
      </c>
      <c r="D53" s="113" t="s">
        <v>196</v>
      </c>
      <c r="E53" s="114">
        <f>E42</f>
        <v>0.36799999999999999</v>
      </c>
      <c r="F53" s="118">
        <f>F42</f>
        <v>487.86</v>
      </c>
    </row>
    <row r="54" spans="2:8">
      <c r="B54" s="79"/>
      <c r="C54" s="93" t="s">
        <v>189</v>
      </c>
      <c r="D54" s="113" t="s">
        <v>48</v>
      </c>
      <c r="E54" s="138"/>
      <c r="F54" s="118">
        <f>F49</f>
        <v>366.14</v>
      </c>
    </row>
    <row r="55" spans="2:8">
      <c r="B55" s="79"/>
      <c r="C55" s="135"/>
      <c r="D55" s="125" t="s">
        <v>77</v>
      </c>
      <c r="E55" s="139"/>
      <c r="F55" s="116">
        <f>SUM(F52:F54)</f>
        <v>1078.9100000000001</v>
      </c>
    </row>
    <row r="56" spans="2:8">
      <c r="B56" s="79"/>
      <c r="C56" s="358"/>
      <c r="D56" s="359"/>
      <c r="E56" s="359"/>
      <c r="F56" s="360"/>
    </row>
    <row r="57" spans="2:8">
      <c r="B57" s="79"/>
      <c r="C57" s="361" t="s">
        <v>197</v>
      </c>
      <c r="D57" s="362"/>
      <c r="E57" s="362"/>
      <c r="F57" s="363"/>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7.55</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44.03</v>
      </c>
      <c r="G61" s="145"/>
      <c r="H61" s="146"/>
    </row>
    <row r="62" spans="2:8" s="77" customFormat="1">
      <c r="B62" s="141"/>
      <c r="C62" s="142" t="s">
        <v>13</v>
      </c>
      <c r="D62" s="143" t="s">
        <v>202</v>
      </c>
      <c r="E62" s="144">
        <v>1.8499999999999999E-2</v>
      </c>
      <c r="F62" s="124">
        <f>TRUNC(((F26+F55)*E62),2)</f>
        <v>40.32</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64" t="s">
        <v>77</v>
      </c>
      <c r="D65" s="365"/>
      <c r="E65" s="147">
        <f>SUM(E59:E64)</f>
        <v>6.2700000000000006E-2</v>
      </c>
      <c r="F65" s="127">
        <f>TRUNC(SUM(F59:F64),2)</f>
        <v>91.9</v>
      </c>
    </row>
    <row r="66" spans="2:8">
      <c r="B66" s="79"/>
      <c r="C66" s="366"/>
      <c r="D66" s="356"/>
      <c r="E66" s="356"/>
      <c r="F66" s="367"/>
    </row>
    <row r="67" spans="2:8">
      <c r="B67" s="79"/>
      <c r="C67" s="361" t="s">
        <v>205</v>
      </c>
      <c r="D67" s="362"/>
      <c r="E67" s="362"/>
      <c r="F67" s="363"/>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84" t="s">
        <v>208</v>
      </c>
    </row>
    <row r="71" spans="2:8">
      <c r="B71" s="79"/>
      <c r="C71" s="93" t="s">
        <v>10</v>
      </c>
      <c r="D71" s="95" t="s">
        <v>209</v>
      </c>
      <c r="E71" s="144">
        <v>0</v>
      </c>
      <c r="F71" s="151">
        <f t="shared" si="1"/>
        <v>0</v>
      </c>
      <c r="H71" s="384"/>
    </row>
    <row r="72" spans="2:8">
      <c r="B72" s="79"/>
      <c r="C72" s="93" t="s">
        <v>13</v>
      </c>
      <c r="D72" s="95" t="s">
        <v>210</v>
      </c>
      <c r="E72" s="144">
        <v>0</v>
      </c>
      <c r="F72" s="151">
        <f t="shared" si="1"/>
        <v>0</v>
      </c>
      <c r="H72" s="384"/>
    </row>
    <row r="73" spans="2:8">
      <c r="B73" s="79"/>
      <c r="C73" s="93" t="s">
        <v>38</v>
      </c>
      <c r="D73" s="95" t="s">
        <v>84</v>
      </c>
      <c r="E73" s="144">
        <v>0</v>
      </c>
      <c r="F73" s="151">
        <f t="shared" si="1"/>
        <v>0</v>
      </c>
      <c r="H73" s="384"/>
    </row>
    <row r="74" spans="2:8">
      <c r="B74" s="79"/>
      <c r="C74" s="93" t="s">
        <v>40</v>
      </c>
      <c r="D74" s="95" t="s">
        <v>55</v>
      </c>
      <c r="E74" s="144">
        <v>0</v>
      </c>
      <c r="F74" s="151">
        <f t="shared" si="1"/>
        <v>0</v>
      </c>
      <c r="H74" s="384"/>
    </row>
    <row r="75" spans="2:8" ht="16.5" customHeight="1">
      <c r="B75" s="79"/>
      <c r="C75" s="364" t="s">
        <v>77</v>
      </c>
      <c r="D75" s="368"/>
      <c r="E75" s="152">
        <f>SUM(E69:E74)</f>
        <v>0</v>
      </c>
      <c r="F75" s="127">
        <f>TRUNC(SUM(F69:F74),2)</f>
        <v>0</v>
      </c>
    </row>
    <row r="76" spans="2:8">
      <c r="B76" s="79"/>
      <c r="C76" s="354"/>
      <c r="D76" s="355"/>
      <c r="E76" s="355"/>
      <c r="F76" s="357"/>
    </row>
    <row r="77" spans="2:8">
      <c r="B77" s="79"/>
      <c r="C77" s="354"/>
      <c r="D77" s="355"/>
      <c r="E77" s="355"/>
      <c r="F77" s="357"/>
    </row>
    <row r="78" spans="2:8" ht="40.5" customHeight="1">
      <c r="B78" s="79"/>
      <c r="C78" s="119">
        <v>4</v>
      </c>
      <c r="D78" s="349" t="s">
        <v>211</v>
      </c>
      <c r="E78" s="350"/>
      <c r="F78" s="122" t="s">
        <v>33</v>
      </c>
    </row>
    <row r="79" spans="2:8">
      <c r="B79" s="79"/>
      <c r="C79" s="93" t="s">
        <v>67</v>
      </c>
      <c r="D79" s="95" t="s">
        <v>212</v>
      </c>
      <c r="E79" s="153"/>
      <c r="F79" s="118">
        <f>F75</f>
        <v>0</v>
      </c>
    </row>
    <row r="80" spans="2:8">
      <c r="B80" s="79"/>
      <c r="C80" s="154"/>
      <c r="D80" s="375" t="s">
        <v>77</v>
      </c>
      <c r="E80" s="376"/>
      <c r="F80" s="116">
        <f>TRUNC(SUM(F79:F79),2)</f>
        <v>0</v>
      </c>
    </row>
    <row r="81" spans="2:6">
      <c r="B81" s="79"/>
      <c r="C81" s="361" t="s">
        <v>213</v>
      </c>
      <c r="D81" s="362"/>
      <c r="E81" s="362"/>
      <c r="F81" s="363"/>
    </row>
    <row r="82" spans="2:6">
      <c r="B82" s="79"/>
      <c r="C82" s="98">
        <v>5</v>
      </c>
      <c r="D82" s="377" t="s">
        <v>58</v>
      </c>
      <c r="E82" s="378"/>
      <c r="F82" s="101" t="s">
        <v>33</v>
      </c>
    </row>
    <row r="83" spans="2:6">
      <c r="B83" s="79"/>
      <c r="C83" s="93" t="s">
        <v>5</v>
      </c>
      <c r="D83" s="379" t="s">
        <v>214</v>
      </c>
      <c r="E83" s="380"/>
      <c r="F83" s="155">
        <f>'Uniformes - Contínuo'!F6</f>
        <v>33.68</v>
      </c>
    </row>
    <row r="84" spans="2:6">
      <c r="B84" s="79"/>
      <c r="C84" s="93" t="s">
        <v>7</v>
      </c>
      <c r="D84" s="379" t="s">
        <v>215</v>
      </c>
      <c r="E84" s="380"/>
      <c r="F84" s="156">
        <v>0</v>
      </c>
    </row>
    <row r="85" spans="2:6">
      <c r="B85" s="79"/>
      <c r="C85" s="93" t="s">
        <v>10</v>
      </c>
      <c r="D85" s="379"/>
      <c r="E85" s="380"/>
      <c r="F85" s="118">
        <v>0</v>
      </c>
    </row>
    <row r="86" spans="2:6" ht="16.5" customHeight="1">
      <c r="B86" s="79"/>
      <c r="C86" s="364" t="s">
        <v>77</v>
      </c>
      <c r="D86" s="368"/>
      <c r="E86" s="365"/>
      <c r="F86" s="127">
        <f>TRUNC(SUM(F83:F85),2)</f>
        <v>33.68</v>
      </c>
    </row>
    <row r="87" spans="2:6">
      <c r="B87" s="79"/>
      <c r="C87" s="369"/>
      <c r="D87" s="370"/>
      <c r="E87" s="370"/>
      <c r="F87" s="371"/>
    </row>
    <row r="88" spans="2:6">
      <c r="B88" s="79"/>
      <c r="C88" s="372" t="s">
        <v>216</v>
      </c>
      <c r="D88" s="373"/>
      <c r="E88" s="373"/>
      <c r="F88" s="374"/>
    </row>
    <row r="89" spans="2:6">
      <c r="B89" s="79"/>
      <c r="C89" s="98">
        <v>6</v>
      </c>
      <c r="D89" s="157" t="s">
        <v>115</v>
      </c>
      <c r="E89" s="100" t="s">
        <v>32</v>
      </c>
      <c r="F89" s="101" t="s">
        <v>33</v>
      </c>
    </row>
    <row r="90" spans="2:6">
      <c r="B90" s="79"/>
      <c r="C90" s="93" t="s">
        <v>5</v>
      </c>
      <c r="D90" s="102" t="s">
        <v>217</v>
      </c>
      <c r="E90" s="158">
        <f>'Planilha Almoxarife'!E90</f>
        <v>5.0000000000000001E-3</v>
      </c>
      <c r="F90" s="159">
        <f>TRUNC((E90*F109),2)</f>
        <v>11.52</v>
      </c>
    </row>
    <row r="91" spans="2:6">
      <c r="B91" s="79"/>
      <c r="C91" s="93" t="s">
        <v>7</v>
      </c>
      <c r="D91" s="102" t="s">
        <v>126</v>
      </c>
      <c r="E91" s="158">
        <f>'Planilha Almoxarife'!E91</f>
        <v>5.0000000000000001E-3</v>
      </c>
      <c r="F91" s="159">
        <f>TRUNC((F109*E91),2)</f>
        <v>11.52</v>
      </c>
    </row>
    <row r="92" spans="2:6">
      <c r="B92" s="79"/>
      <c r="C92" s="93" t="s">
        <v>10</v>
      </c>
      <c r="D92" s="102" t="s">
        <v>117</v>
      </c>
      <c r="E92" s="160"/>
      <c r="F92" s="159"/>
    </row>
    <row r="93" spans="2:6">
      <c r="B93" s="79"/>
      <c r="C93" s="161"/>
      <c r="D93" s="120" t="s">
        <v>218</v>
      </c>
      <c r="E93" s="160"/>
      <c r="F93" s="162"/>
    </row>
    <row r="94" spans="2:6">
      <c r="B94" s="79"/>
      <c r="C94" s="161"/>
      <c r="D94" s="102" t="s">
        <v>219</v>
      </c>
      <c r="E94" s="158">
        <f>'Planilha Almoxarife'!E94</f>
        <v>4.0000000000000001E-3</v>
      </c>
      <c r="F94" s="159">
        <f>TRUNC(((F90+F91+F109)/E101*E94),2)</f>
        <v>10.039999999999999</v>
      </c>
    </row>
    <row r="95" spans="2:6">
      <c r="B95" s="79"/>
      <c r="C95" s="161"/>
      <c r="D95" s="102" t="s">
        <v>220</v>
      </c>
      <c r="E95" s="158">
        <f>'Planilha Almoxarife'!E95</f>
        <v>1.8499999999999999E-2</v>
      </c>
      <c r="F95" s="159">
        <f>TRUNC(((F90+F91+F109)/E101*E95),2)</f>
        <v>46.44</v>
      </c>
    </row>
    <row r="96" spans="2:6">
      <c r="B96" s="79"/>
      <c r="C96" s="161"/>
      <c r="D96" s="120" t="s">
        <v>221</v>
      </c>
      <c r="E96" s="160"/>
      <c r="F96" s="159"/>
    </row>
    <row r="97" spans="2:6">
      <c r="B97" s="79"/>
      <c r="C97" s="161"/>
      <c r="D97" s="102" t="s">
        <v>222</v>
      </c>
      <c r="E97" s="158">
        <v>0.05</v>
      </c>
      <c r="F97" s="159">
        <f>TRUNC((F90+F91+F109)/E101*E97,2)</f>
        <v>125.52</v>
      </c>
    </row>
    <row r="98" spans="2:6">
      <c r="B98" s="79"/>
      <c r="C98" s="161"/>
      <c r="D98" s="120" t="s">
        <v>223</v>
      </c>
      <c r="E98" s="160"/>
      <c r="F98" s="162"/>
    </row>
    <row r="99" spans="2:6">
      <c r="B99" s="79"/>
      <c r="C99" s="161"/>
      <c r="D99" s="163"/>
      <c r="E99" s="158"/>
      <c r="F99" s="159">
        <f>TRUNC((F90+F91+F109)/E101*E99,2)</f>
        <v>0</v>
      </c>
    </row>
    <row r="100" spans="2:6">
      <c r="B100" s="79"/>
      <c r="C100" s="364" t="s">
        <v>77</v>
      </c>
      <c r="D100" s="365"/>
      <c r="E100" s="164">
        <f>SUM(E90:E98)</f>
        <v>8.2500000000000004E-2</v>
      </c>
      <c r="F100" s="165">
        <f>SUM(F90:F99)</f>
        <v>205.04</v>
      </c>
    </row>
    <row r="101" spans="2:6">
      <c r="B101" s="79"/>
      <c r="C101" s="166">
        <f>SUM(E94:E99)</f>
        <v>7.2499999999999995E-2</v>
      </c>
      <c r="D101" s="167" t="s">
        <v>224</v>
      </c>
      <c r="E101" s="168">
        <f>1-C101/1</f>
        <v>0.92749999999999999</v>
      </c>
      <c r="F101" s="169"/>
    </row>
    <row r="102" spans="2:6">
      <c r="B102" s="79"/>
      <c r="C102" s="389" t="s">
        <v>225</v>
      </c>
      <c r="D102" s="390"/>
      <c r="E102" s="390"/>
      <c r="F102" s="391"/>
    </row>
    <row r="103" spans="2:6" ht="30" customHeight="1">
      <c r="B103" s="79"/>
      <c r="C103" s="170"/>
      <c r="D103" s="349" t="s">
        <v>226</v>
      </c>
      <c r="E103" s="350"/>
      <c r="F103" s="122" t="s">
        <v>33</v>
      </c>
    </row>
    <row r="104" spans="2:6">
      <c r="B104" s="79"/>
      <c r="C104" s="93" t="s">
        <v>5</v>
      </c>
      <c r="D104" s="385" t="s">
        <v>227</v>
      </c>
      <c r="E104" s="385"/>
      <c r="F104" s="118">
        <f>F26</f>
        <v>1100.92</v>
      </c>
    </row>
    <row r="105" spans="2:6">
      <c r="B105" s="79"/>
      <c r="C105" s="93" t="s">
        <v>7</v>
      </c>
      <c r="D105" s="385" t="s">
        <v>228</v>
      </c>
      <c r="E105" s="385"/>
      <c r="F105" s="118">
        <f>F55</f>
        <v>1078.9100000000001</v>
      </c>
    </row>
    <row r="106" spans="2:6">
      <c r="B106" s="79"/>
      <c r="C106" s="93" t="s">
        <v>10</v>
      </c>
      <c r="D106" s="385" t="s">
        <v>229</v>
      </c>
      <c r="E106" s="385"/>
      <c r="F106" s="118">
        <f>F65</f>
        <v>91.9</v>
      </c>
    </row>
    <row r="107" spans="2:6">
      <c r="B107" s="79"/>
      <c r="C107" s="93" t="s">
        <v>13</v>
      </c>
      <c r="D107" s="379" t="s">
        <v>230</v>
      </c>
      <c r="E107" s="380"/>
      <c r="F107" s="118">
        <f>F80</f>
        <v>0</v>
      </c>
    </row>
    <row r="108" spans="2:6">
      <c r="B108" s="79"/>
      <c r="C108" s="93" t="s">
        <v>38</v>
      </c>
      <c r="D108" s="385" t="s">
        <v>231</v>
      </c>
      <c r="E108" s="385"/>
      <c r="F108" s="118">
        <f>F86</f>
        <v>33.68</v>
      </c>
    </row>
    <row r="109" spans="2:6">
      <c r="B109" s="79"/>
      <c r="C109" s="386" t="s">
        <v>232</v>
      </c>
      <c r="D109" s="387"/>
      <c r="E109" s="388"/>
      <c r="F109" s="171">
        <f>TRUNC(SUM(F104:F108),2)</f>
        <v>2305.41</v>
      </c>
    </row>
    <row r="110" spans="2:6">
      <c r="B110" s="79"/>
      <c r="C110" s="93" t="s">
        <v>40</v>
      </c>
      <c r="D110" s="379" t="s">
        <v>233</v>
      </c>
      <c r="E110" s="380"/>
      <c r="F110" s="172">
        <f>F100</f>
        <v>205.04</v>
      </c>
    </row>
    <row r="111" spans="2:6">
      <c r="B111" s="79"/>
      <c r="C111" s="381" t="s">
        <v>234</v>
      </c>
      <c r="D111" s="382"/>
      <c r="E111" s="350"/>
      <c r="F111" s="173">
        <f>SUM(F109:F110)</f>
        <v>2510.4499999999998</v>
      </c>
    </row>
    <row r="112" spans="2:6">
      <c r="B112" s="79"/>
      <c r="C112" s="174"/>
      <c r="D112" s="175"/>
      <c r="E112" s="175"/>
      <c r="F112" s="176"/>
    </row>
    <row r="113" spans="3:6">
      <c r="C113" s="383"/>
      <c r="D113" s="383"/>
      <c r="E113" s="383"/>
      <c r="F113" s="383"/>
    </row>
    <row r="128" spans="3:6">
      <c r="C128" s="78" t="s">
        <v>191</v>
      </c>
    </row>
    <row r="129" spans="3:3">
      <c r="C129" s="78" t="s">
        <v>235</v>
      </c>
    </row>
  </sheetData>
  <sheetProtection algorithmName="SHA-512" hashValue="/1bv2AXCQ5OSB+KP2wJO2gN+H/Vr9thNXlM3OzHHkspQVQ/vblm/0bOz2mkPRTBoq+JkNg5TzknJtnE0DYP1BQ==" saltValue="Js2Bo8qtw7ltwsjm8Et1yQ=="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254</v>
      </c>
      <c r="C2" s="74">
        <v>4</v>
      </c>
      <c r="D2" s="74" t="s">
        <v>243</v>
      </c>
      <c r="E2" s="190">
        <v>39.61</v>
      </c>
      <c r="F2" s="75">
        <f>E2*C2</f>
        <v>158.44</v>
      </c>
    </row>
    <row r="3" spans="1:6" ht="60">
      <c r="A3" s="72">
        <v>2</v>
      </c>
      <c r="B3" s="73" t="s">
        <v>244</v>
      </c>
      <c r="C3" s="74">
        <v>4</v>
      </c>
      <c r="D3" s="74" t="s">
        <v>243</v>
      </c>
      <c r="E3" s="190">
        <v>23.92</v>
      </c>
      <c r="F3" s="75">
        <f>E3*C3</f>
        <v>95.68</v>
      </c>
    </row>
    <row r="4" spans="1:6">
      <c r="A4" s="72">
        <v>3</v>
      </c>
      <c r="B4" s="73" t="s">
        <v>255</v>
      </c>
      <c r="C4" s="74">
        <v>2</v>
      </c>
      <c r="D4" s="74" t="s">
        <v>246</v>
      </c>
      <c r="E4" s="190">
        <v>75.05</v>
      </c>
      <c r="F4" s="75">
        <f>E4*C4</f>
        <v>150.1</v>
      </c>
    </row>
    <row r="5" spans="1:6">
      <c r="A5" s="392" t="s">
        <v>247</v>
      </c>
      <c r="B5" s="392"/>
      <c r="C5" s="392"/>
      <c r="D5" s="392"/>
      <c r="E5" s="392"/>
      <c r="F5" s="75">
        <f>SUM(F2:F4)</f>
        <v>404.22</v>
      </c>
    </row>
    <row r="6" spans="1:6">
      <c r="A6" s="392" t="s">
        <v>248</v>
      </c>
      <c r="B6" s="392"/>
      <c r="C6" s="392"/>
      <c r="D6" s="392"/>
      <c r="E6" s="392"/>
      <c r="F6" s="75">
        <f>TRUNC(F5/12,2)</f>
        <v>33.68</v>
      </c>
    </row>
  </sheetData>
  <sheetProtection algorithmName="SHA-512" hashValue="GJP3qlxjCeQkq+VNjR67vLMlAoWcg6d7yVa4HKoa7CXdOt8A6N+Xo1s0G1Oxat98ru4szfjq58Qh05+SsMxypg==" saltValue="CTNRm6OfpPpdYZoRAgPzrg=="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9" zoomScale="120" zoomScaleNormal="100" zoomScaleSheetLayoutView="120" workbookViewId="0">
      <selection activeCell="F111" sqref="F111"/>
    </sheetView>
  </sheetViews>
  <sheetFormatPr defaultColWidth="9" defaultRowHeight="12.75"/>
  <cols>
    <col min="1" max="1" width="2" style="78" customWidth="1"/>
    <col min="2" max="2" width="1.7109375" style="78" customWidth="1"/>
    <col min="3" max="3" width="8" style="78" customWidth="1"/>
    <col min="4" max="4" width="63.85546875" style="78" customWidth="1"/>
    <col min="5" max="5" width="16" style="78" customWidth="1"/>
    <col min="6" max="6" width="40.7109375" style="78" customWidth="1"/>
    <col min="7" max="7" width="1.7109375" style="76" customWidth="1"/>
    <col min="8" max="8" width="39.140625" style="78" customWidth="1"/>
    <col min="9" max="256" width="9" style="78"/>
    <col min="257" max="257" width="2" style="78" customWidth="1"/>
    <col min="258" max="258" width="1.7109375" style="78" customWidth="1"/>
    <col min="259" max="259" width="8" style="78" customWidth="1"/>
    <col min="260" max="260" width="63.85546875" style="78" customWidth="1"/>
    <col min="261" max="261" width="16" style="78" customWidth="1"/>
    <col min="262" max="262" width="40.7109375" style="78" customWidth="1"/>
    <col min="263" max="263" width="1.7109375" style="78" customWidth="1"/>
    <col min="264" max="264" width="12.85546875" style="78" customWidth="1"/>
    <col min="265" max="512" width="9" style="78"/>
    <col min="513" max="513" width="2" style="78" customWidth="1"/>
    <col min="514" max="514" width="1.7109375" style="78" customWidth="1"/>
    <col min="515" max="515" width="8" style="78" customWidth="1"/>
    <col min="516" max="516" width="63.85546875" style="78" customWidth="1"/>
    <col min="517" max="517" width="16" style="78" customWidth="1"/>
    <col min="518" max="518" width="40.7109375" style="78" customWidth="1"/>
    <col min="519" max="519" width="1.7109375" style="78" customWidth="1"/>
    <col min="520" max="520" width="12.85546875" style="78" customWidth="1"/>
    <col min="521" max="768" width="9" style="78"/>
    <col min="769" max="769" width="2" style="78" customWidth="1"/>
    <col min="770" max="770" width="1.7109375" style="78" customWidth="1"/>
    <col min="771" max="771" width="8" style="78" customWidth="1"/>
    <col min="772" max="772" width="63.85546875" style="78" customWidth="1"/>
    <col min="773" max="773" width="16" style="78" customWidth="1"/>
    <col min="774" max="774" width="40.7109375" style="78" customWidth="1"/>
    <col min="775" max="775" width="1.7109375" style="78" customWidth="1"/>
    <col min="776" max="776" width="12.85546875" style="78" customWidth="1"/>
    <col min="777" max="1024" width="9" style="78"/>
    <col min="1025" max="1025" width="2" style="78" customWidth="1"/>
    <col min="1026" max="1026" width="1.7109375" style="78" customWidth="1"/>
    <col min="1027" max="1027" width="8" style="78" customWidth="1"/>
    <col min="1028" max="1028" width="63.85546875" style="78" customWidth="1"/>
    <col min="1029" max="1029" width="16" style="78" customWidth="1"/>
    <col min="1030" max="1030" width="40.7109375" style="78" customWidth="1"/>
    <col min="1031" max="1031" width="1.7109375" style="78" customWidth="1"/>
    <col min="1032" max="1032" width="12.85546875" style="78" customWidth="1"/>
    <col min="1033" max="1280" width="9" style="78"/>
    <col min="1281" max="1281" width="2" style="78" customWidth="1"/>
    <col min="1282" max="1282" width="1.7109375" style="78" customWidth="1"/>
    <col min="1283" max="1283" width="8" style="78" customWidth="1"/>
    <col min="1284" max="1284" width="63.85546875" style="78" customWidth="1"/>
    <col min="1285" max="1285" width="16" style="78" customWidth="1"/>
    <col min="1286" max="1286" width="40.7109375" style="78" customWidth="1"/>
    <col min="1287" max="1287" width="1.7109375" style="78" customWidth="1"/>
    <col min="1288" max="1288" width="12.85546875" style="78" customWidth="1"/>
    <col min="1289" max="1536" width="9" style="78"/>
    <col min="1537" max="1537" width="2" style="78" customWidth="1"/>
    <col min="1538" max="1538" width="1.7109375" style="78" customWidth="1"/>
    <col min="1539" max="1539" width="8" style="78" customWidth="1"/>
    <col min="1540" max="1540" width="63.85546875" style="78" customWidth="1"/>
    <col min="1541" max="1541" width="16" style="78" customWidth="1"/>
    <col min="1542" max="1542" width="40.7109375" style="78" customWidth="1"/>
    <col min="1543" max="1543" width="1.7109375" style="78" customWidth="1"/>
    <col min="1544" max="1544" width="12.85546875" style="78" customWidth="1"/>
    <col min="1545" max="1792" width="9" style="78"/>
    <col min="1793" max="1793" width="2" style="78" customWidth="1"/>
    <col min="1794" max="1794" width="1.7109375" style="78" customWidth="1"/>
    <col min="1795" max="1795" width="8" style="78" customWidth="1"/>
    <col min="1796" max="1796" width="63.85546875" style="78" customWidth="1"/>
    <col min="1797" max="1797" width="16" style="78" customWidth="1"/>
    <col min="1798" max="1798" width="40.7109375" style="78" customWidth="1"/>
    <col min="1799" max="1799" width="1.7109375" style="78" customWidth="1"/>
    <col min="1800" max="1800" width="12.85546875" style="78" customWidth="1"/>
    <col min="1801" max="2048" width="9" style="78"/>
    <col min="2049" max="2049" width="2" style="78" customWidth="1"/>
    <col min="2050" max="2050" width="1.7109375" style="78" customWidth="1"/>
    <col min="2051" max="2051" width="8" style="78" customWidth="1"/>
    <col min="2052" max="2052" width="63.85546875" style="78" customWidth="1"/>
    <col min="2053" max="2053" width="16" style="78" customWidth="1"/>
    <col min="2054" max="2054" width="40.7109375" style="78" customWidth="1"/>
    <col min="2055" max="2055" width="1.7109375" style="78" customWidth="1"/>
    <col min="2056" max="2056" width="12.85546875" style="78" customWidth="1"/>
    <col min="2057" max="2304" width="9" style="78"/>
    <col min="2305" max="2305" width="2" style="78" customWidth="1"/>
    <col min="2306" max="2306" width="1.7109375" style="78" customWidth="1"/>
    <col min="2307" max="2307" width="8" style="78" customWidth="1"/>
    <col min="2308" max="2308" width="63.85546875" style="78" customWidth="1"/>
    <col min="2309" max="2309" width="16" style="78" customWidth="1"/>
    <col min="2310" max="2310" width="40.7109375" style="78" customWidth="1"/>
    <col min="2311" max="2311" width="1.7109375" style="78" customWidth="1"/>
    <col min="2312" max="2312" width="12.85546875" style="78" customWidth="1"/>
    <col min="2313" max="2560" width="9" style="78"/>
    <col min="2561" max="2561" width="2" style="78" customWidth="1"/>
    <col min="2562" max="2562" width="1.7109375" style="78" customWidth="1"/>
    <col min="2563" max="2563" width="8" style="78" customWidth="1"/>
    <col min="2564" max="2564" width="63.85546875" style="78" customWidth="1"/>
    <col min="2565" max="2565" width="16" style="78" customWidth="1"/>
    <col min="2566" max="2566" width="40.7109375" style="78" customWidth="1"/>
    <col min="2567" max="2567" width="1.7109375" style="78" customWidth="1"/>
    <col min="2568" max="2568" width="12.85546875" style="78" customWidth="1"/>
    <col min="2569" max="2816" width="9" style="78"/>
    <col min="2817" max="2817" width="2" style="78" customWidth="1"/>
    <col min="2818" max="2818" width="1.7109375" style="78" customWidth="1"/>
    <col min="2819" max="2819" width="8" style="78" customWidth="1"/>
    <col min="2820" max="2820" width="63.85546875" style="78" customWidth="1"/>
    <col min="2821" max="2821" width="16" style="78" customWidth="1"/>
    <col min="2822" max="2822" width="40.7109375" style="78" customWidth="1"/>
    <col min="2823" max="2823" width="1.7109375" style="78" customWidth="1"/>
    <col min="2824" max="2824" width="12.85546875" style="78" customWidth="1"/>
    <col min="2825" max="3072" width="9" style="78"/>
    <col min="3073" max="3073" width="2" style="78" customWidth="1"/>
    <col min="3074" max="3074" width="1.7109375" style="78" customWidth="1"/>
    <col min="3075" max="3075" width="8" style="78" customWidth="1"/>
    <col min="3076" max="3076" width="63.85546875" style="78" customWidth="1"/>
    <col min="3077" max="3077" width="16" style="78" customWidth="1"/>
    <col min="3078" max="3078" width="40.7109375" style="78" customWidth="1"/>
    <col min="3079" max="3079" width="1.7109375" style="78" customWidth="1"/>
    <col min="3080" max="3080" width="12.85546875" style="78" customWidth="1"/>
    <col min="3081" max="3328" width="9" style="78"/>
    <col min="3329" max="3329" width="2" style="78" customWidth="1"/>
    <col min="3330" max="3330" width="1.7109375" style="78" customWidth="1"/>
    <col min="3331" max="3331" width="8" style="78" customWidth="1"/>
    <col min="3332" max="3332" width="63.85546875" style="78" customWidth="1"/>
    <col min="3333" max="3333" width="16" style="78" customWidth="1"/>
    <col min="3334" max="3334" width="40.7109375" style="78" customWidth="1"/>
    <col min="3335" max="3335" width="1.7109375" style="78" customWidth="1"/>
    <col min="3336" max="3336" width="12.85546875" style="78" customWidth="1"/>
    <col min="3337" max="3584" width="9" style="78"/>
    <col min="3585" max="3585" width="2" style="78" customWidth="1"/>
    <col min="3586" max="3586" width="1.7109375" style="78" customWidth="1"/>
    <col min="3587" max="3587" width="8" style="78" customWidth="1"/>
    <col min="3588" max="3588" width="63.85546875" style="78" customWidth="1"/>
    <col min="3589" max="3589" width="16" style="78" customWidth="1"/>
    <col min="3590" max="3590" width="40.7109375" style="78" customWidth="1"/>
    <col min="3591" max="3591" width="1.7109375" style="78" customWidth="1"/>
    <col min="3592" max="3592" width="12.85546875" style="78" customWidth="1"/>
    <col min="3593" max="3840" width="9" style="78"/>
    <col min="3841" max="3841" width="2" style="78" customWidth="1"/>
    <col min="3842" max="3842" width="1.7109375" style="78" customWidth="1"/>
    <col min="3843" max="3843" width="8" style="78" customWidth="1"/>
    <col min="3844" max="3844" width="63.85546875" style="78" customWidth="1"/>
    <col min="3845" max="3845" width="16" style="78" customWidth="1"/>
    <col min="3846" max="3846" width="40.7109375" style="78" customWidth="1"/>
    <col min="3847" max="3847" width="1.7109375" style="78" customWidth="1"/>
    <col min="3848" max="3848" width="12.85546875" style="78" customWidth="1"/>
    <col min="3849" max="4096" width="9" style="78"/>
    <col min="4097" max="4097" width="2" style="78" customWidth="1"/>
    <col min="4098" max="4098" width="1.7109375" style="78" customWidth="1"/>
    <col min="4099" max="4099" width="8" style="78" customWidth="1"/>
    <col min="4100" max="4100" width="63.85546875" style="78" customWidth="1"/>
    <col min="4101" max="4101" width="16" style="78" customWidth="1"/>
    <col min="4102" max="4102" width="40.7109375" style="78" customWidth="1"/>
    <col min="4103" max="4103" width="1.7109375" style="78" customWidth="1"/>
    <col min="4104" max="4104" width="12.85546875" style="78" customWidth="1"/>
    <col min="4105" max="4352" width="9" style="78"/>
    <col min="4353" max="4353" width="2" style="78" customWidth="1"/>
    <col min="4354" max="4354" width="1.7109375" style="78" customWidth="1"/>
    <col min="4355" max="4355" width="8" style="78" customWidth="1"/>
    <col min="4356" max="4356" width="63.85546875" style="78" customWidth="1"/>
    <col min="4357" max="4357" width="16" style="78" customWidth="1"/>
    <col min="4358" max="4358" width="40.7109375" style="78" customWidth="1"/>
    <col min="4359" max="4359" width="1.7109375" style="78" customWidth="1"/>
    <col min="4360" max="4360" width="12.85546875" style="78" customWidth="1"/>
    <col min="4361" max="4608" width="9" style="78"/>
    <col min="4609" max="4609" width="2" style="78" customWidth="1"/>
    <col min="4610" max="4610" width="1.7109375" style="78" customWidth="1"/>
    <col min="4611" max="4611" width="8" style="78" customWidth="1"/>
    <col min="4612" max="4612" width="63.85546875" style="78" customWidth="1"/>
    <col min="4613" max="4613" width="16" style="78" customWidth="1"/>
    <col min="4614" max="4614" width="40.7109375" style="78" customWidth="1"/>
    <col min="4615" max="4615" width="1.7109375" style="78" customWidth="1"/>
    <col min="4616" max="4616" width="12.85546875" style="78" customWidth="1"/>
    <col min="4617" max="4864" width="9" style="78"/>
    <col min="4865" max="4865" width="2" style="78" customWidth="1"/>
    <col min="4866" max="4866" width="1.7109375" style="78" customWidth="1"/>
    <col min="4867" max="4867" width="8" style="78" customWidth="1"/>
    <col min="4868" max="4868" width="63.85546875" style="78" customWidth="1"/>
    <col min="4869" max="4869" width="16" style="78" customWidth="1"/>
    <col min="4870" max="4870" width="40.7109375" style="78" customWidth="1"/>
    <col min="4871" max="4871" width="1.7109375" style="78" customWidth="1"/>
    <col min="4872" max="4872" width="12.85546875" style="78" customWidth="1"/>
    <col min="4873" max="5120" width="9" style="78"/>
    <col min="5121" max="5121" width="2" style="78" customWidth="1"/>
    <col min="5122" max="5122" width="1.7109375" style="78" customWidth="1"/>
    <col min="5123" max="5123" width="8" style="78" customWidth="1"/>
    <col min="5124" max="5124" width="63.85546875" style="78" customWidth="1"/>
    <col min="5125" max="5125" width="16" style="78" customWidth="1"/>
    <col min="5126" max="5126" width="40.7109375" style="78" customWidth="1"/>
    <col min="5127" max="5127" width="1.7109375" style="78" customWidth="1"/>
    <col min="5128" max="5128" width="12.85546875" style="78" customWidth="1"/>
    <col min="5129" max="5376" width="9" style="78"/>
    <col min="5377" max="5377" width="2" style="78" customWidth="1"/>
    <col min="5378" max="5378" width="1.7109375" style="78" customWidth="1"/>
    <col min="5379" max="5379" width="8" style="78" customWidth="1"/>
    <col min="5380" max="5380" width="63.85546875" style="78" customWidth="1"/>
    <col min="5381" max="5381" width="16" style="78" customWidth="1"/>
    <col min="5382" max="5382" width="40.7109375" style="78" customWidth="1"/>
    <col min="5383" max="5383" width="1.7109375" style="78" customWidth="1"/>
    <col min="5384" max="5384" width="12.85546875" style="78" customWidth="1"/>
    <col min="5385" max="5632" width="9" style="78"/>
    <col min="5633" max="5633" width="2" style="78" customWidth="1"/>
    <col min="5634" max="5634" width="1.7109375" style="78" customWidth="1"/>
    <col min="5635" max="5635" width="8" style="78" customWidth="1"/>
    <col min="5636" max="5636" width="63.85546875" style="78" customWidth="1"/>
    <col min="5637" max="5637" width="16" style="78" customWidth="1"/>
    <col min="5638" max="5638" width="40.7109375" style="78" customWidth="1"/>
    <col min="5639" max="5639" width="1.7109375" style="78" customWidth="1"/>
    <col min="5640" max="5640" width="12.85546875" style="78" customWidth="1"/>
    <col min="5641" max="5888" width="9" style="78"/>
    <col min="5889" max="5889" width="2" style="78" customWidth="1"/>
    <col min="5890" max="5890" width="1.7109375" style="78" customWidth="1"/>
    <col min="5891" max="5891" width="8" style="78" customWidth="1"/>
    <col min="5892" max="5892" width="63.85546875" style="78" customWidth="1"/>
    <col min="5893" max="5893" width="16" style="78" customWidth="1"/>
    <col min="5894" max="5894" width="40.7109375" style="78" customWidth="1"/>
    <col min="5895" max="5895" width="1.7109375" style="78" customWidth="1"/>
    <col min="5896" max="5896" width="12.85546875" style="78" customWidth="1"/>
    <col min="5897" max="6144" width="9" style="78"/>
    <col min="6145" max="6145" width="2" style="78" customWidth="1"/>
    <col min="6146" max="6146" width="1.7109375" style="78" customWidth="1"/>
    <col min="6147" max="6147" width="8" style="78" customWidth="1"/>
    <col min="6148" max="6148" width="63.85546875" style="78" customWidth="1"/>
    <col min="6149" max="6149" width="16" style="78" customWidth="1"/>
    <col min="6150" max="6150" width="40.7109375" style="78" customWidth="1"/>
    <col min="6151" max="6151" width="1.7109375" style="78" customWidth="1"/>
    <col min="6152" max="6152" width="12.85546875" style="78" customWidth="1"/>
    <col min="6153" max="6400" width="9" style="78"/>
    <col min="6401" max="6401" width="2" style="78" customWidth="1"/>
    <col min="6402" max="6402" width="1.7109375" style="78" customWidth="1"/>
    <col min="6403" max="6403" width="8" style="78" customWidth="1"/>
    <col min="6404" max="6404" width="63.85546875" style="78" customWidth="1"/>
    <col min="6405" max="6405" width="16" style="78" customWidth="1"/>
    <col min="6406" max="6406" width="40.7109375" style="78" customWidth="1"/>
    <col min="6407" max="6407" width="1.7109375" style="78" customWidth="1"/>
    <col min="6408" max="6408" width="12.85546875" style="78" customWidth="1"/>
    <col min="6409" max="6656" width="9" style="78"/>
    <col min="6657" max="6657" width="2" style="78" customWidth="1"/>
    <col min="6658" max="6658" width="1.7109375" style="78" customWidth="1"/>
    <col min="6659" max="6659" width="8" style="78" customWidth="1"/>
    <col min="6660" max="6660" width="63.85546875" style="78" customWidth="1"/>
    <col min="6661" max="6661" width="16" style="78" customWidth="1"/>
    <col min="6662" max="6662" width="40.7109375" style="78" customWidth="1"/>
    <col min="6663" max="6663" width="1.7109375" style="78" customWidth="1"/>
    <col min="6664" max="6664" width="12.85546875" style="78" customWidth="1"/>
    <col min="6665" max="6912" width="9" style="78"/>
    <col min="6913" max="6913" width="2" style="78" customWidth="1"/>
    <col min="6914" max="6914" width="1.7109375" style="78" customWidth="1"/>
    <col min="6915" max="6915" width="8" style="78" customWidth="1"/>
    <col min="6916" max="6916" width="63.85546875" style="78" customWidth="1"/>
    <col min="6917" max="6917" width="16" style="78" customWidth="1"/>
    <col min="6918" max="6918" width="40.7109375" style="78" customWidth="1"/>
    <col min="6919" max="6919" width="1.7109375" style="78" customWidth="1"/>
    <col min="6920" max="6920" width="12.85546875" style="78" customWidth="1"/>
    <col min="6921" max="7168" width="9" style="78"/>
    <col min="7169" max="7169" width="2" style="78" customWidth="1"/>
    <col min="7170" max="7170" width="1.7109375" style="78" customWidth="1"/>
    <col min="7171" max="7171" width="8" style="78" customWidth="1"/>
    <col min="7172" max="7172" width="63.85546875" style="78" customWidth="1"/>
    <col min="7173" max="7173" width="16" style="78" customWidth="1"/>
    <col min="7174" max="7174" width="40.7109375" style="78" customWidth="1"/>
    <col min="7175" max="7175" width="1.7109375" style="78" customWidth="1"/>
    <col min="7176" max="7176" width="12.85546875" style="78" customWidth="1"/>
    <col min="7177" max="7424" width="9" style="78"/>
    <col min="7425" max="7425" width="2" style="78" customWidth="1"/>
    <col min="7426" max="7426" width="1.7109375" style="78" customWidth="1"/>
    <col min="7427" max="7427" width="8" style="78" customWidth="1"/>
    <col min="7428" max="7428" width="63.85546875" style="78" customWidth="1"/>
    <col min="7429" max="7429" width="16" style="78" customWidth="1"/>
    <col min="7430" max="7430" width="40.7109375" style="78" customWidth="1"/>
    <col min="7431" max="7431" width="1.7109375" style="78" customWidth="1"/>
    <col min="7432" max="7432" width="12.85546875" style="78" customWidth="1"/>
    <col min="7433" max="7680" width="9" style="78"/>
    <col min="7681" max="7681" width="2" style="78" customWidth="1"/>
    <col min="7682" max="7682" width="1.7109375" style="78" customWidth="1"/>
    <col min="7683" max="7683" width="8" style="78" customWidth="1"/>
    <col min="7684" max="7684" width="63.85546875" style="78" customWidth="1"/>
    <col min="7685" max="7685" width="16" style="78" customWidth="1"/>
    <col min="7686" max="7686" width="40.7109375" style="78" customWidth="1"/>
    <col min="7687" max="7687" width="1.7109375" style="78" customWidth="1"/>
    <col min="7688" max="7688" width="12.85546875" style="78" customWidth="1"/>
    <col min="7689" max="7936" width="9" style="78"/>
    <col min="7937" max="7937" width="2" style="78" customWidth="1"/>
    <col min="7938" max="7938" width="1.7109375" style="78" customWidth="1"/>
    <col min="7939" max="7939" width="8" style="78" customWidth="1"/>
    <col min="7940" max="7940" width="63.85546875" style="78" customWidth="1"/>
    <col min="7941" max="7941" width="16" style="78" customWidth="1"/>
    <col min="7942" max="7942" width="40.7109375" style="78" customWidth="1"/>
    <col min="7943" max="7943" width="1.7109375" style="78" customWidth="1"/>
    <col min="7944" max="7944" width="12.85546875" style="78" customWidth="1"/>
    <col min="7945" max="8192" width="9" style="78"/>
    <col min="8193" max="8193" width="2" style="78" customWidth="1"/>
    <col min="8194" max="8194" width="1.7109375" style="78" customWidth="1"/>
    <col min="8195" max="8195" width="8" style="78" customWidth="1"/>
    <col min="8196" max="8196" width="63.85546875" style="78" customWidth="1"/>
    <col min="8197" max="8197" width="16" style="78" customWidth="1"/>
    <col min="8198" max="8198" width="40.7109375" style="78" customWidth="1"/>
    <col min="8199" max="8199" width="1.7109375" style="78" customWidth="1"/>
    <col min="8200" max="8200" width="12.85546875" style="78" customWidth="1"/>
    <col min="8201" max="8448" width="9" style="78"/>
    <col min="8449" max="8449" width="2" style="78" customWidth="1"/>
    <col min="8450" max="8450" width="1.7109375" style="78" customWidth="1"/>
    <col min="8451" max="8451" width="8" style="78" customWidth="1"/>
    <col min="8452" max="8452" width="63.85546875" style="78" customWidth="1"/>
    <col min="8453" max="8453" width="16" style="78" customWidth="1"/>
    <col min="8454" max="8454" width="40.7109375" style="78" customWidth="1"/>
    <col min="8455" max="8455" width="1.7109375" style="78" customWidth="1"/>
    <col min="8456" max="8456" width="12.85546875" style="78" customWidth="1"/>
    <col min="8457" max="8704" width="9" style="78"/>
    <col min="8705" max="8705" width="2" style="78" customWidth="1"/>
    <col min="8706" max="8706" width="1.7109375" style="78" customWidth="1"/>
    <col min="8707" max="8707" width="8" style="78" customWidth="1"/>
    <col min="8708" max="8708" width="63.85546875" style="78" customWidth="1"/>
    <col min="8709" max="8709" width="16" style="78" customWidth="1"/>
    <col min="8710" max="8710" width="40.7109375" style="78" customWidth="1"/>
    <col min="8711" max="8711" width="1.7109375" style="78" customWidth="1"/>
    <col min="8712" max="8712" width="12.85546875" style="78" customWidth="1"/>
    <col min="8713" max="8960" width="9" style="78"/>
    <col min="8961" max="8961" width="2" style="78" customWidth="1"/>
    <col min="8962" max="8962" width="1.7109375" style="78" customWidth="1"/>
    <col min="8963" max="8963" width="8" style="78" customWidth="1"/>
    <col min="8964" max="8964" width="63.85546875" style="78" customWidth="1"/>
    <col min="8965" max="8965" width="16" style="78" customWidth="1"/>
    <col min="8966" max="8966" width="40.7109375" style="78" customWidth="1"/>
    <col min="8967" max="8967" width="1.7109375" style="78" customWidth="1"/>
    <col min="8968" max="8968" width="12.85546875" style="78" customWidth="1"/>
    <col min="8969" max="9216" width="9" style="78"/>
    <col min="9217" max="9217" width="2" style="78" customWidth="1"/>
    <col min="9218" max="9218" width="1.7109375" style="78" customWidth="1"/>
    <col min="9219" max="9219" width="8" style="78" customWidth="1"/>
    <col min="9220" max="9220" width="63.85546875" style="78" customWidth="1"/>
    <col min="9221" max="9221" width="16" style="78" customWidth="1"/>
    <col min="9222" max="9222" width="40.7109375" style="78" customWidth="1"/>
    <col min="9223" max="9223" width="1.7109375" style="78" customWidth="1"/>
    <col min="9224" max="9224" width="12.85546875" style="78" customWidth="1"/>
    <col min="9225" max="9472" width="9" style="78"/>
    <col min="9473" max="9473" width="2" style="78" customWidth="1"/>
    <col min="9474" max="9474" width="1.7109375" style="78" customWidth="1"/>
    <col min="9475" max="9475" width="8" style="78" customWidth="1"/>
    <col min="9476" max="9476" width="63.85546875" style="78" customWidth="1"/>
    <col min="9477" max="9477" width="16" style="78" customWidth="1"/>
    <col min="9478" max="9478" width="40.7109375" style="78" customWidth="1"/>
    <col min="9479" max="9479" width="1.7109375" style="78" customWidth="1"/>
    <col min="9480" max="9480" width="12.85546875" style="78" customWidth="1"/>
    <col min="9481" max="9728" width="9" style="78"/>
    <col min="9729" max="9729" width="2" style="78" customWidth="1"/>
    <col min="9730" max="9730" width="1.7109375" style="78" customWidth="1"/>
    <col min="9731" max="9731" width="8" style="78" customWidth="1"/>
    <col min="9732" max="9732" width="63.85546875" style="78" customWidth="1"/>
    <col min="9733" max="9733" width="16" style="78" customWidth="1"/>
    <col min="9734" max="9734" width="40.7109375" style="78" customWidth="1"/>
    <col min="9735" max="9735" width="1.7109375" style="78" customWidth="1"/>
    <col min="9736" max="9736" width="12.85546875" style="78" customWidth="1"/>
    <col min="9737" max="9984" width="9" style="78"/>
    <col min="9985" max="9985" width="2" style="78" customWidth="1"/>
    <col min="9986" max="9986" width="1.7109375" style="78" customWidth="1"/>
    <col min="9987" max="9987" width="8" style="78" customWidth="1"/>
    <col min="9988" max="9988" width="63.85546875" style="78" customWidth="1"/>
    <col min="9989" max="9989" width="16" style="78" customWidth="1"/>
    <col min="9990" max="9990" width="40.7109375" style="78" customWidth="1"/>
    <col min="9991" max="9991" width="1.7109375" style="78" customWidth="1"/>
    <col min="9992" max="9992" width="12.85546875" style="78" customWidth="1"/>
    <col min="9993" max="10240" width="9" style="78"/>
    <col min="10241" max="10241" width="2" style="78" customWidth="1"/>
    <col min="10242" max="10242" width="1.7109375" style="78" customWidth="1"/>
    <col min="10243" max="10243" width="8" style="78" customWidth="1"/>
    <col min="10244" max="10244" width="63.85546875" style="78" customWidth="1"/>
    <col min="10245" max="10245" width="16" style="78" customWidth="1"/>
    <col min="10246" max="10246" width="40.7109375" style="78" customWidth="1"/>
    <col min="10247" max="10247" width="1.7109375" style="78" customWidth="1"/>
    <col min="10248" max="10248" width="12.85546875" style="78" customWidth="1"/>
    <col min="10249" max="10496" width="9" style="78"/>
    <col min="10497" max="10497" width="2" style="78" customWidth="1"/>
    <col min="10498" max="10498" width="1.7109375" style="78" customWidth="1"/>
    <col min="10499" max="10499" width="8" style="78" customWidth="1"/>
    <col min="10500" max="10500" width="63.85546875" style="78" customWidth="1"/>
    <col min="10501" max="10501" width="16" style="78" customWidth="1"/>
    <col min="10502" max="10502" width="40.7109375" style="78" customWidth="1"/>
    <col min="10503" max="10503" width="1.7109375" style="78" customWidth="1"/>
    <col min="10504" max="10504" width="12.85546875" style="78" customWidth="1"/>
    <col min="10505" max="10752" width="9" style="78"/>
    <col min="10753" max="10753" width="2" style="78" customWidth="1"/>
    <col min="10754" max="10754" width="1.7109375" style="78" customWidth="1"/>
    <col min="10755" max="10755" width="8" style="78" customWidth="1"/>
    <col min="10756" max="10756" width="63.85546875" style="78" customWidth="1"/>
    <col min="10757" max="10757" width="16" style="78" customWidth="1"/>
    <col min="10758" max="10758" width="40.7109375" style="78" customWidth="1"/>
    <col min="10759" max="10759" width="1.7109375" style="78" customWidth="1"/>
    <col min="10760" max="10760" width="12.85546875" style="78" customWidth="1"/>
    <col min="10761" max="11008" width="9" style="78"/>
    <col min="11009" max="11009" width="2" style="78" customWidth="1"/>
    <col min="11010" max="11010" width="1.7109375" style="78" customWidth="1"/>
    <col min="11011" max="11011" width="8" style="78" customWidth="1"/>
    <col min="11012" max="11012" width="63.85546875" style="78" customWidth="1"/>
    <col min="11013" max="11013" width="16" style="78" customWidth="1"/>
    <col min="11014" max="11014" width="40.7109375" style="78" customWidth="1"/>
    <col min="11015" max="11015" width="1.7109375" style="78" customWidth="1"/>
    <col min="11016" max="11016" width="12.85546875" style="78" customWidth="1"/>
    <col min="11017" max="11264" width="9" style="78"/>
    <col min="11265" max="11265" width="2" style="78" customWidth="1"/>
    <col min="11266" max="11266" width="1.7109375" style="78" customWidth="1"/>
    <col min="11267" max="11267" width="8" style="78" customWidth="1"/>
    <col min="11268" max="11268" width="63.85546875" style="78" customWidth="1"/>
    <col min="11269" max="11269" width="16" style="78" customWidth="1"/>
    <col min="11270" max="11270" width="40.7109375" style="78" customWidth="1"/>
    <col min="11271" max="11271" width="1.7109375" style="78" customWidth="1"/>
    <col min="11272" max="11272" width="12.85546875" style="78" customWidth="1"/>
    <col min="11273" max="11520" width="9" style="78"/>
    <col min="11521" max="11521" width="2" style="78" customWidth="1"/>
    <col min="11522" max="11522" width="1.7109375" style="78" customWidth="1"/>
    <col min="11523" max="11523" width="8" style="78" customWidth="1"/>
    <col min="11524" max="11524" width="63.85546875" style="78" customWidth="1"/>
    <col min="11525" max="11525" width="16" style="78" customWidth="1"/>
    <col min="11526" max="11526" width="40.7109375" style="78" customWidth="1"/>
    <col min="11527" max="11527" width="1.7109375" style="78" customWidth="1"/>
    <col min="11528" max="11528" width="12.85546875" style="78" customWidth="1"/>
    <col min="11529" max="11776" width="9" style="78"/>
    <col min="11777" max="11777" width="2" style="78" customWidth="1"/>
    <col min="11778" max="11778" width="1.7109375" style="78" customWidth="1"/>
    <col min="11779" max="11779" width="8" style="78" customWidth="1"/>
    <col min="11780" max="11780" width="63.85546875" style="78" customWidth="1"/>
    <col min="11781" max="11781" width="16" style="78" customWidth="1"/>
    <col min="11782" max="11782" width="40.7109375" style="78" customWidth="1"/>
    <col min="11783" max="11783" width="1.7109375" style="78" customWidth="1"/>
    <col min="11784" max="11784" width="12.85546875" style="78" customWidth="1"/>
    <col min="11785" max="12032" width="9" style="78"/>
    <col min="12033" max="12033" width="2" style="78" customWidth="1"/>
    <col min="12034" max="12034" width="1.7109375" style="78" customWidth="1"/>
    <col min="12035" max="12035" width="8" style="78" customWidth="1"/>
    <col min="12036" max="12036" width="63.85546875" style="78" customWidth="1"/>
    <col min="12037" max="12037" width="16" style="78" customWidth="1"/>
    <col min="12038" max="12038" width="40.7109375" style="78" customWidth="1"/>
    <col min="12039" max="12039" width="1.7109375" style="78" customWidth="1"/>
    <col min="12040" max="12040" width="12.85546875" style="78" customWidth="1"/>
    <col min="12041" max="12288" width="9" style="78"/>
    <col min="12289" max="12289" width="2" style="78" customWidth="1"/>
    <col min="12290" max="12290" width="1.7109375" style="78" customWidth="1"/>
    <col min="12291" max="12291" width="8" style="78" customWidth="1"/>
    <col min="12292" max="12292" width="63.85546875" style="78" customWidth="1"/>
    <col min="12293" max="12293" width="16" style="78" customWidth="1"/>
    <col min="12294" max="12294" width="40.7109375" style="78" customWidth="1"/>
    <col min="12295" max="12295" width="1.7109375" style="78" customWidth="1"/>
    <col min="12296" max="12296" width="12.85546875" style="78" customWidth="1"/>
    <col min="12297" max="12544" width="9" style="78"/>
    <col min="12545" max="12545" width="2" style="78" customWidth="1"/>
    <col min="12546" max="12546" width="1.7109375" style="78" customWidth="1"/>
    <col min="12547" max="12547" width="8" style="78" customWidth="1"/>
    <col min="12548" max="12548" width="63.85546875" style="78" customWidth="1"/>
    <col min="12549" max="12549" width="16" style="78" customWidth="1"/>
    <col min="12550" max="12550" width="40.7109375" style="78" customWidth="1"/>
    <col min="12551" max="12551" width="1.7109375" style="78" customWidth="1"/>
    <col min="12552" max="12552" width="12.85546875" style="78" customWidth="1"/>
    <col min="12553" max="12800" width="9" style="78"/>
    <col min="12801" max="12801" width="2" style="78" customWidth="1"/>
    <col min="12802" max="12802" width="1.7109375" style="78" customWidth="1"/>
    <col min="12803" max="12803" width="8" style="78" customWidth="1"/>
    <col min="12804" max="12804" width="63.85546875" style="78" customWidth="1"/>
    <col min="12805" max="12805" width="16" style="78" customWidth="1"/>
    <col min="12806" max="12806" width="40.7109375" style="78" customWidth="1"/>
    <col min="12807" max="12807" width="1.7109375" style="78" customWidth="1"/>
    <col min="12808" max="12808" width="12.85546875" style="78" customWidth="1"/>
    <col min="12809" max="13056" width="9" style="78"/>
    <col min="13057" max="13057" width="2" style="78" customWidth="1"/>
    <col min="13058" max="13058" width="1.7109375" style="78" customWidth="1"/>
    <col min="13059" max="13059" width="8" style="78" customWidth="1"/>
    <col min="13060" max="13060" width="63.85546875" style="78" customWidth="1"/>
    <col min="13061" max="13061" width="16" style="78" customWidth="1"/>
    <col min="13062" max="13062" width="40.7109375" style="78" customWidth="1"/>
    <col min="13063" max="13063" width="1.7109375" style="78" customWidth="1"/>
    <col min="13064" max="13064" width="12.85546875" style="78" customWidth="1"/>
    <col min="13065" max="13312" width="9" style="78"/>
    <col min="13313" max="13313" width="2" style="78" customWidth="1"/>
    <col min="13314" max="13314" width="1.7109375" style="78" customWidth="1"/>
    <col min="13315" max="13315" width="8" style="78" customWidth="1"/>
    <col min="13316" max="13316" width="63.85546875" style="78" customWidth="1"/>
    <col min="13317" max="13317" width="16" style="78" customWidth="1"/>
    <col min="13318" max="13318" width="40.7109375" style="78" customWidth="1"/>
    <col min="13319" max="13319" width="1.7109375" style="78" customWidth="1"/>
    <col min="13320" max="13320" width="12.85546875" style="78" customWidth="1"/>
    <col min="13321" max="13568" width="9" style="78"/>
    <col min="13569" max="13569" width="2" style="78" customWidth="1"/>
    <col min="13570" max="13570" width="1.7109375" style="78" customWidth="1"/>
    <col min="13571" max="13571" width="8" style="78" customWidth="1"/>
    <col min="13572" max="13572" width="63.85546875" style="78" customWidth="1"/>
    <col min="13573" max="13573" width="16" style="78" customWidth="1"/>
    <col min="13574" max="13574" width="40.7109375" style="78" customWidth="1"/>
    <col min="13575" max="13575" width="1.7109375" style="78" customWidth="1"/>
    <col min="13576" max="13576" width="12.85546875" style="78" customWidth="1"/>
    <col min="13577" max="13824" width="9" style="78"/>
    <col min="13825" max="13825" width="2" style="78" customWidth="1"/>
    <col min="13826" max="13826" width="1.7109375" style="78" customWidth="1"/>
    <col min="13827" max="13827" width="8" style="78" customWidth="1"/>
    <col min="13828" max="13828" width="63.85546875" style="78" customWidth="1"/>
    <col min="13829" max="13829" width="16" style="78" customWidth="1"/>
    <col min="13830" max="13830" width="40.7109375" style="78" customWidth="1"/>
    <col min="13831" max="13831" width="1.7109375" style="78" customWidth="1"/>
    <col min="13832" max="13832" width="12.85546875" style="78" customWidth="1"/>
    <col min="13833" max="14080" width="9" style="78"/>
    <col min="14081" max="14081" width="2" style="78" customWidth="1"/>
    <col min="14082" max="14082" width="1.7109375" style="78" customWidth="1"/>
    <col min="14083" max="14083" width="8" style="78" customWidth="1"/>
    <col min="14084" max="14084" width="63.85546875" style="78" customWidth="1"/>
    <col min="14085" max="14085" width="16" style="78" customWidth="1"/>
    <col min="14086" max="14086" width="40.7109375" style="78" customWidth="1"/>
    <col min="14087" max="14087" width="1.7109375" style="78" customWidth="1"/>
    <col min="14088" max="14088" width="12.85546875" style="78" customWidth="1"/>
    <col min="14089" max="14336" width="9" style="78"/>
    <col min="14337" max="14337" width="2" style="78" customWidth="1"/>
    <col min="14338" max="14338" width="1.7109375" style="78" customWidth="1"/>
    <col min="14339" max="14339" width="8" style="78" customWidth="1"/>
    <col min="14340" max="14340" width="63.85546875" style="78" customWidth="1"/>
    <col min="14341" max="14341" width="16" style="78" customWidth="1"/>
    <col min="14342" max="14342" width="40.7109375" style="78" customWidth="1"/>
    <col min="14343" max="14343" width="1.7109375" style="78" customWidth="1"/>
    <col min="14344" max="14344" width="12.85546875" style="78" customWidth="1"/>
    <col min="14345" max="14592" width="9" style="78"/>
    <col min="14593" max="14593" width="2" style="78" customWidth="1"/>
    <col min="14594" max="14594" width="1.7109375" style="78" customWidth="1"/>
    <col min="14595" max="14595" width="8" style="78" customWidth="1"/>
    <col min="14596" max="14596" width="63.85546875" style="78" customWidth="1"/>
    <col min="14597" max="14597" width="16" style="78" customWidth="1"/>
    <col min="14598" max="14598" width="40.7109375" style="78" customWidth="1"/>
    <col min="14599" max="14599" width="1.7109375" style="78" customWidth="1"/>
    <col min="14600" max="14600" width="12.85546875" style="78" customWidth="1"/>
    <col min="14601" max="14848" width="9" style="78"/>
    <col min="14849" max="14849" width="2" style="78" customWidth="1"/>
    <col min="14850" max="14850" width="1.7109375" style="78" customWidth="1"/>
    <col min="14851" max="14851" width="8" style="78" customWidth="1"/>
    <col min="14852" max="14852" width="63.85546875" style="78" customWidth="1"/>
    <col min="14853" max="14853" width="16" style="78" customWidth="1"/>
    <col min="14854" max="14854" width="40.7109375" style="78" customWidth="1"/>
    <col min="14855" max="14855" width="1.7109375" style="78" customWidth="1"/>
    <col min="14856" max="14856" width="12.85546875" style="78" customWidth="1"/>
    <col min="14857" max="15104" width="9" style="78"/>
    <col min="15105" max="15105" width="2" style="78" customWidth="1"/>
    <col min="15106" max="15106" width="1.7109375" style="78" customWidth="1"/>
    <col min="15107" max="15107" width="8" style="78" customWidth="1"/>
    <col min="15108" max="15108" width="63.85546875" style="78" customWidth="1"/>
    <col min="15109" max="15109" width="16" style="78" customWidth="1"/>
    <col min="15110" max="15110" width="40.7109375" style="78" customWidth="1"/>
    <col min="15111" max="15111" width="1.7109375" style="78" customWidth="1"/>
    <col min="15112" max="15112" width="12.85546875" style="78" customWidth="1"/>
    <col min="15113" max="15360" width="9" style="78"/>
    <col min="15361" max="15361" width="2" style="78" customWidth="1"/>
    <col min="15362" max="15362" width="1.7109375" style="78" customWidth="1"/>
    <col min="15363" max="15363" width="8" style="78" customWidth="1"/>
    <col min="15364" max="15364" width="63.85546875" style="78" customWidth="1"/>
    <col min="15365" max="15365" width="16" style="78" customWidth="1"/>
    <col min="15366" max="15366" width="40.7109375" style="78" customWidth="1"/>
    <col min="15367" max="15367" width="1.7109375" style="78" customWidth="1"/>
    <col min="15368" max="15368" width="12.85546875" style="78" customWidth="1"/>
    <col min="15369" max="15616" width="9" style="78"/>
    <col min="15617" max="15617" width="2" style="78" customWidth="1"/>
    <col min="15618" max="15618" width="1.7109375" style="78" customWidth="1"/>
    <col min="15619" max="15619" width="8" style="78" customWidth="1"/>
    <col min="15620" max="15620" width="63.85546875" style="78" customWidth="1"/>
    <col min="15621" max="15621" width="16" style="78" customWidth="1"/>
    <col min="15622" max="15622" width="40.7109375" style="78" customWidth="1"/>
    <col min="15623" max="15623" width="1.7109375" style="78" customWidth="1"/>
    <col min="15624" max="15624" width="12.85546875" style="78" customWidth="1"/>
    <col min="15625" max="15872" width="9" style="78"/>
    <col min="15873" max="15873" width="2" style="78" customWidth="1"/>
    <col min="15874" max="15874" width="1.7109375" style="78" customWidth="1"/>
    <col min="15875" max="15875" width="8" style="78" customWidth="1"/>
    <col min="15876" max="15876" width="63.85546875" style="78" customWidth="1"/>
    <col min="15877" max="15877" width="16" style="78" customWidth="1"/>
    <col min="15878" max="15878" width="40.7109375" style="78" customWidth="1"/>
    <col min="15879" max="15879" width="1.7109375" style="78" customWidth="1"/>
    <col min="15880" max="15880" width="12.85546875" style="78" customWidth="1"/>
    <col min="15881" max="16128" width="9" style="78"/>
    <col min="16129" max="16129" width="2" style="78" customWidth="1"/>
    <col min="16130" max="16130" width="1.7109375" style="78" customWidth="1"/>
    <col min="16131" max="16131" width="8" style="78" customWidth="1"/>
    <col min="16132" max="16132" width="63.85546875" style="78" customWidth="1"/>
    <col min="16133" max="16133" width="16" style="78" customWidth="1"/>
    <col min="16134" max="16134" width="40.7109375" style="78" customWidth="1"/>
    <col min="16135" max="16135" width="1.7109375" style="78" customWidth="1"/>
    <col min="16136" max="16136" width="12.85546875" style="78" customWidth="1"/>
    <col min="16137" max="16384" width="9" style="78"/>
  </cols>
  <sheetData>
    <row r="1" spans="2:8">
      <c r="B1" s="79"/>
      <c r="C1" s="79"/>
      <c r="D1" s="79"/>
      <c r="E1" s="79"/>
      <c r="F1" s="79"/>
    </row>
    <row r="2" spans="2:8">
      <c r="B2" s="79"/>
      <c r="C2" s="80"/>
      <c r="D2" s="81"/>
      <c r="E2" s="81"/>
      <c r="F2" s="82"/>
    </row>
    <row r="3" spans="2:8">
      <c r="B3" s="79"/>
      <c r="C3" s="83"/>
      <c r="D3" s="84"/>
      <c r="E3" s="84"/>
      <c r="F3" s="85"/>
    </row>
    <row r="4" spans="2:8">
      <c r="B4" s="79"/>
      <c r="C4" s="83"/>
      <c r="D4" s="84"/>
      <c r="E4" s="84"/>
      <c r="F4" s="85"/>
    </row>
    <row r="5" spans="2:8">
      <c r="B5" s="79"/>
      <c r="C5" s="83"/>
      <c r="D5" s="84"/>
      <c r="E5" s="84"/>
      <c r="F5" s="85"/>
    </row>
    <row r="6" spans="2:8">
      <c r="B6" s="79"/>
      <c r="C6" s="83"/>
      <c r="D6" s="84"/>
      <c r="E6" s="84"/>
      <c r="F6" s="85"/>
    </row>
    <row r="7" spans="2:8">
      <c r="B7" s="79"/>
      <c r="C7" s="83"/>
      <c r="D7" s="84"/>
      <c r="E7" s="84"/>
      <c r="F7" s="85"/>
    </row>
    <row r="8" spans="2:8" ht="18" customHeight="1">
      <c r="B8" s="79"/>
      <c r="C8" s="313" t="s">
        <v>156</v>
      </c>
      <c r="D8" s="314"/>
      <c r="E8" s="314"/>
      <c r="F8" s="315"/>
    </row>
    <row r="9" spans="2:8" ht="18" customHeight="1">
      <c r="B9" s="79"/>
      <c r="C9" s="86"/>
      <c r="D9" s="87"/>
      <c r="E9" s="87"/>
      <c r="F9" s="88"/>
    </row>
    <row r="10" spans="2:8" s="76" customFormat="1">
      <c r="B10" s="89"/>
      <c r="C10" s="90" t="s">
        <v>5</v>
      </c>
      <c r="D10" s="91" t="s">
        <v>157</v>
      </c>
      <c r="E10" s="316"/>
      <c r="F10" s="317"/>
      <c r="H10" s="78"/>
    </row>
    <row r="11" spans="2:8" s="76" customFormat="1" ht="37.5" customHeight="1">
      <c r="B11" s="89"/>
      <c r="C11" s="90" t="s">
        <v>7</v>
      </c>
      <c r="D11" s="91" t="s">
        <v>158</v>
      </c>
      <c r="E11" s="318" t="s">
        <v>159</v>
      </c>
      <c r="F11" s="319"/>
      <c r="H11" s="78"/>
    </row>
    <row r="12" spans="2:8" s="76" customFormat="1">
      <c r="B12" s="89"/>
      <c r="C12" s="90" t="s">
        <v>10</v>
      </c>
      <c r="D12" s="91" t="s">
        <v>160</v>
      </c>
      <c r="E12" s="320" t="s">
        <v>298</v>
      </c>
      <c r="F12" s="321"/>
      <c r="H12" s="78"/>
    </row>
    <row r="13" spans="2:8" s="76" customFormat="1">
      <c r="B13" s="89"/>
      <c r="C13" s="90" t="s">
        <v>13</v>
      </c>
      <c r="D13" s="91" t="s">
        <v>161</v>
      </c>
      <c r="E13" s="322" t="s">
        <v>162</v>
      </c>
      <c r="F13" s="323"/>
      <c r="H13" s="78"/>
    </row>
    <row r="14" spans="2:8" s="76" customFormat="1">
      <c r="B14" s="89"/>
      <c r="C14" s="324" t="s">
        <v>163</v>
      </c>
      <c r="D14" s="325"/>
      <c r="E14" s="325"/>
      <c r="F14" s="326"/>
      <c r="H14" s="78"/>
    </row>
    <row r="15" spans="2:8" s="76" customFormat="1">
      <c r="B15" s="89"/>
      <c r="C15" s="90"/>
      <c r="D15" s="91" t="s">
        <v>164</v>
      </c>
      <c r="E15" s="322" t="s">
        <v>20</v>
      </c>
      <c r="F15" s="323"/>
      <c r="H15" s="78"/>
    </row>
    <row r="16" spans="2:8" s="76" customFormat="1">
      <c r="B16" s="89"/>
      <c r="C16" s="92"/>
      <c r="D16" s="327" t="s">
        <v>165</v>
      </c>
      <c r="E16" s="328"/>
      <c r="F16" s="329"/>
      <c r="H16" s="78"/>
    </row>
    <row r="17" spans="2:8" s="76" customFormat="1">
      <c r="B17" s="89"/>
      <c r="C17" s="330" t="s">
        <v>22</v>
      </c>
      <c r="D17" s="331"/>
      <c r="E17" s="331"/>
      <c r="F17" s="332"/>
      <c r="H17" s="78"/>
    </row>
    <row r="18" spans="2:8" s="76" customFormat="1">
      <c r="B18" s="89"/>
      <c r="C18" s="93">
        <v>1</v>
      </c>
      <c r="D18" s="94" t="s">
        <v>166</v>
      </c>
      <c r="E18" s="333" t="s">
        <v>167</v>
      </c>
      <c r="F18" s="334"/>
      <c r="H18" s="78"/>
    </row>
    <row r="19" spans="2:8" s="76" customFormat="1">
      <c r="B19" s="89"/>
      <c r="C19" s="93">
        <v>2</v>
      </c>
      <c r="D19" s="95" t="s">
        <v>168</v>
      </c>
      <c r="E19" s="335" t="s">
        <v>256</v>
      </c>
      <c r="F19" s="336"/>
      <c r="H19" s="78"/>
    </row>
    <row r="20" spans="2:8" s="76" customFormat="1">
      <c r="B20" s="89"/>
      <c r="C20" s="93">
        <v>3</v>
      </c>
      <c r="D20" s="94" t="s">
        <v>170</v>
      </c>
      <c r="E20" s="393">
        <v>1626.32</v>
      </c>
      <c r="F20" s="338"/>
      <c r="H20" s="78"/>
    </row>
    <row r="21" spans="2:8" s="76" customFormat="1">
      <c r="B21" s="89"/>
      <c r="C21" s="93">
        <v>4</v>
      </c>
      <c r="D21" s="94" t="s">
        <v>171</v>
      </c>
      <c r="E21" s="333" t="s">
        <v>257</v>
      </c>
      <c r="F21" s="334"/>
      <c r="H21" s="78"/>
    </row>
    <row r="22" spans="2:8">
      <c r="B22" s="79"/>
      <c r="C22" s="96">
        <v>5</v>
      </c>
      <c r="D22" s="97" t="s">
        <v>28</v>
      </c>
      <c r="E22" s="339">
        <v>44197</v>
      </c>
      <c r="F22" s="340"/>
    </row>
    <row r="23" spans="2:8">
      <c r="B23" s="79"/>
      <c r="C23" s="341" t="s">
        <v>173</v>
      </c>
      <c r="D23" s="342"/>
      <c r="E23" s="342"/>
      <c r="F23" s="343"/>
    </row>
    <row r="24" spans="2:8" ht="15.75" customHeight="1">
      <c r="B24" s="79"/>
      <c r="C24" s="98">
        <v>1</v>
      </c>
      <c r="D24" s="99" t="s">
        <v>31</v>
      </c>
      <c r="E24" s="100" t="s">
        <v>32</v>
      </c>
      <c r="F24" s="101" t="s">
        <v>33</v>
      </c>
    </row>
    <row r="25" spans="2:8">
      <c r="B25" s="79"/>
      <c r="C25" s="93" t="s">
        <v>5</v>
      </c>
      <c r="D25" s="102" t="s">
        <v>174</v>
      </c>
      <c r="E25" s="103">
        <v>1</v>
      </c>
      <c r="F25" s="104">
        <f>E20</f>
        <v>1626.32</v>
      </c>
    </row>
    <row r="26" spans="2:8">
      <c r="B26" s="79"/>
      <c r="C26" s="105"/>
      <c r="D26" s="106" t="s">
        <v>77</v>
      </c>
      <c r="E26" s="107"/>
      <c r="F26" s="108">
        <f>TRUNC(SUM(F25:F25),2)</f>
        <v>1626.32</v>
      </c>
    </row>
    <row r="27" spans="2:8">
      <c r="B27" s="79"/>
      <c r="C27" s="344" t="s">
        <v>175</v>
      </c>
      <c r="D27" s="345"/>
      <c r="E27" s="345"/>
      <c r="F27" s="346"/>
    </row>
    <row r="28" spans="2:8">
      <c r="B28" s="79"/>
      <c r="C28" s="98" t="s">
        <v>176</v>
      </c>
      <c r="D28" s="109" t="s">
        <v>177</v>
      </c>
      <c r="E28" s="110"/>
      <c r="F28" s="101" t="s">
        <v>33</v>
      </c>
    </row>
    <row r="29" spans="2:8">
      <c r="B29" s="79"/>
      <c r="C29" s="93" t="s">
        <v>5</v>
      </c>
      <c r="D29" s="95" t="s">
        <v>178</v>
      </c>
      <c r="E29" s="111">
        <v>8.3299999999999999E-2</v>
      </c>
      <c r="F29" s="112">
        <f>TRUNC(($F$26*E29),2)</f>
        <v>135.47</v>
      </c>
    </row>
    <row r="30" spans="2:8">
      <c r="B30" s="79"/>
      <c r="C30" s="93" t="s">
        <v>7</v>
      </c>
      <c r="D30" s="113" t="s">
        <v>179</v>
      </c>
      <c r="E30" s="114">
        <v>0.121</v>
      </c>
      <c r="F30" s="112">
        <f>TRUNC(($F$26*E30),2)</f>
        <v>196.78</v>
      </c>
    </row>
    <row r="31" spans="2:8">
      <c r="B31" s="79"/>
      <c r="C31" s="105"/>
      <c r="D31" s="106" t="s">
        <v>77</v>
      </c>
      <c r="E31" s="115">
        <f>SUM(E29:E30)</f>
        <v>0.20430000000000001</v>
      </c>
      <c r="F31" s="116">
        <f>TRUNC(SUM(F29:F30),2)</f>
        <v>332.25</v>
      </c>
    </row>
    <row r="32" spans="2:8">
      <c r="B32" s="79"/>
      <c r="C32" s="93"/>
      <c r="D32" s="113"/>
      <c r="E32" s="117"/>
      <c r="F32" s="118"/>
    </row>
    <row r="33" spans="2:6" ht="25.5">
      <c r="B33" s="79"/>
      <c r="C33" s="119" t="s">
        <v>180</v>
      </c>
      <c r="D33" s="120" t="s">
        <v>181</v>
      </c>
      <c r="E33" s="121" t="s">
        <v>32</v>
      </c>
      <c r="F33" s="122" t="s">
        <v>33</v>
      </c>
    </row>
    <row r="34" spans="2:6">
      <c r="B34" s="79"/>
      <c r="C34" s="93" t="s">
        <v>5</v>
      </c>
      <c r="D34" s="102" t="s">
        <v>182</v>
      </c>
      <c r="E34" s="123">
        <v>0.2</v>
      </c>
      <c r="F34" s="124">
        <f t="shared" ref="F34:F41" si="0">TRUNC((($F$26+$F$31)*E34),2)</f>
        <v>391.71</v>
      </c>
    </row>
    <row r="35" spans="2:6">
      <c r="B35" s="79"/>
      <c r="C35" s="93" t="s">
        <v>7</v>
      </c>
      <c r="D35" s="102" t="s">
        <v>183</v>
      </c>
      <c r="E35" s="123">
        <v>2.5000000000000001E-2</v>
      </c>
      <c r="F35" s="124">
        <f t="shared" si="0"/>
        <v>48.96</v>
      </c>
    </row>
    <row r="36" spans="2:6">
      <c r="B36" s="79"/>
      <c r="C36" s="93" t="s">
        <v>10</v>
      </c>
      <c r="D36" s="102" t="s">
        <v>184</v>
      </c>
      <c r="E36" s="123">
        <f>'Planilha Almoxarife'!$E$36</f>
        <v>0.03</v>
      </c>
      <c r="F36" s="124">
        <f t="shared" si="0"/>
        <v>58.75</v>
      </c>
    </row>
    <row r="37" spans="2:6">
      <c r="B37" s="79"/>
      <c r="C37" s="93" t="s">
        <v>13</v>
      </c>
      <c r="D37" s="102" t="s">
        <v>185</v>
      </c>
      <c r="E37" s="123">
        <v>1.4999999999999999E-2</v>
      </c>
      <c r="F37" s="124">
        <f t="shared" si="0"/>
        <v>29.37</v>
      </c>
    </row>
    <row r="38" spans="2:6">
      <c r="B38" s="79"/>
      <c r="C38" s="93" t="s">
        <v>38</v>
      </c>
      <c r="D38" s="102" t="s">
        <v>186</v>
      </c>
      <c r="E38" s="123">
        <v>0.01</v>
      </c>
      <c r="F38" s="124">
        <f t="shared" si="0"/>
        <v>19.579999999999998</v>
      </c>
    </row>
    <row r="39" spans="2:6">
      <c r="B39" s="79"/>
      <c r="C39" s="93" t="s">
        <v>40</v>
      </c>
      <c r="D39" s="102" t="s">
        <v>187</v>
      </c>
      <c r="E39" s="123">
        <v>6.0000000000000001E-3</v>
      </c>
      <c r="F39" s="124">
        <f t="shared" si="0"/>
        <v>11.75</v>
      </c>
    </row>
    <row r="40" spans="2:6">
      <c r="B40" s="79"/>
      <c r="C40" s="93" t="s">
        <v>42</v>
      </c>
      <c r="D40" s="102" t="s">
        <v>188</v>
      </c>
      <c r="E40" s="123">
        <v>2E-3</v>
      </c>
      <c r="F40" s="124">
        <f t="shared" si="0"/>
        <v>3.91</v>
      </c>
    </row>
    <row r="41" spans="2:6">
      <c r="B41" s="79"/>
      <c r="C41" s="93" t="s">
        <v>44</v>
      </c>
      <c r="D41" s="102" t="s">
        <v>74</v>
      </c>
      <c r="E41" s="123">
        <v>0.08</v>
      </c>
      <c r="F41" s="124">
        <f t="shared" si="0"/>
        <v>156.68</v>
      </c>
    </row>
    <row r="42" spans="2:6">
      <c r="B42" s="79"/>
      <c r="C42" s="347" t="s">
        <v>77</v>
      </c>
      <c r="D42" s="348"/>
      <c r="E42" s="126">
        <f>SUM(E34:E41)</f>
        <v>0.36799999999999999</v>
      </c>
      <c r="F42" s="127">
        <f>TRUNC(SUM(F34:F41),2)</f>
        <v>720.71</v>
      </c>
    </row>
    <row r="43" spans="2:6" ht="11.1" customHeight="1">
      <c r="B43" s="79"/>
      <c r="C43" s="93"/>
      <c r="D43" s="102"/>
      <c r="E43" s="128"/>
      <c r="F43" s="118"/>
    </row>
    <row r="44" spans="2:6">
      <c r="B44" s="79"/>
      <c r="C44" s="119" t="s">
        <v>189</v>
      </c>
      <c r="D44" s="349" t="s">
        <v>48</v>
      </c>
      <c r="E44" s="350"/>
      <c r="F44" s="122" t="s">
        <v>33</v>
      </c>
    </row>
    <row r="45" spans="2:6" ht="16.5" customHeight="1">
      <c r="B45" s="79"/>
      <c r="C45" s="93" t="s">
        <v>5</v>
      </c>
      <c r="D45" s="129" t="s">
        <v>190</v>
      </c>
      <c r="E45" s="132" t="s">
        <v>191</v>
      </c>
      <c r="F45" s="130">
        <f>IF(E45="NÃO",0,TRUNC(((4*2)*21)-0.06*F25,2))</f>
        <v>70.42</v>
      </c>
    </row>
    <row r="46" spans="2:6" ht="17.25" customHeight="1">
      <c r="B46" s="79"/>
      <c r="C46" s="93" t="s">
        <v>7</v>
      </c>
      <c r="D46" s="131" t="s">
        <v>192</v>
      </c>
      <c r="E46" s="191">
        <v>13</v>
      </c>
      <c r="F46" s="133">
        <f>TRUNC(((E46)*21)*90%,2)</f>
        <v>245.7</v>
      </c>
    </row>
    <row r="47" spans="2:6" ht="17.25" customHeight="1">
      <c r="B47" s="79"/>
      <c r="C47" s="93" t="s">
        <v>10</v>
      </c>
      <c r="D47" s="351" t="s">
        <v>193</v>
      </c>
      <c r="E47" s="352"/>
      <c r="F47" s="134">
        <v>3.5</v>
      </c>
    </row>
    <row r="48" spans="2:6" ht="17.25" customHeight="1">
      <c r="B48" s="79"/>
      <c r="C48" s="93" t="s">
        <v>13</v>
      </c>
      <c r="D48" s="351" t="s">
        <v>194</v>
      </c>
      <c r="E48" s="352"/>
      <c r="F48" s="134">
        <v>15</v>
      </c>
    </row>
    <row r="49" spans="2:8">
      <c r="B49" s="79"/>
      <c r="C49" s="135"/>
      <c r="D49" s="353" t="s">
        <v>77</v>
      </c>
      <c r="E49" s="348"/>
      <c r="F49" s="116">
        <f>TRUNC(SUM(F45:F48),2)</f>
        <v>334.62</v>
      </c>
    </row>
    <row r="50" spans="2:8">
      <c r="B50" s="79"/>
      <c r="C50" s="354"/>
      <c r="D50" s="355"/>
      <c r="E50" s="356"/>
      <c r="F50" s="357"/>
    </row>
    <row r="51" spans="2:8" ht="32.25" customHeight="1">
      <c r="B51" s="79"/>
      <c r="C51" s="119">
        <v>2</v>
      </c>
      <c r="D51" s="136" t="s">
        <v>195</v>
      </c>
      <c r="E51" s="137" t="s">
        <v>32</v>
      </c>
      <c r="F51" s="122" t="s">
        <v>33</v>
      </c>
    </row>
    <row r="52" spans="2:8">
      <c r="B52" s="79"/>
      <c r="C52" s="93" t="s">
        <v>176</v>
      </c>
      <c r="D52" s="95" t="s">
        <v>177</v>
      </c>
      <c r="E52" s="111">
        <f>E31</f>
        <v>0.20430000000000001</v>
      </c>
      <c r="F52" s="118">
        <f>F31</f>
        <v>332.25</v>
      </c>
    </row>
    <row r="53" spans="2:8">
      <c r="B53" s="79"/>
      <c r="C53" s="93" t="s">
        <v>180</v>
      </c>
      <c r="D53" s="113" t="s">
        <v>196</v>
      </c>
      <c r="E53" s="114">
        <f>E42</f>
        <v>0.36799999999999999</v>
      </c>
      <c r="F53" s="118">
        <f>F42</f>
        <v>720.71</v>
      </c>
    </row>
    <row r="54" spans="2:8">
      <c r="B54" s="79"/>
      <c r="C54" s="93" t="s">
        <v>189</v>
      </c>
      <c r="D54" s="113" t="s">
        <v>48</v>
      </c>
      <c r="E54" s="138"/>
      <c r="F54" s="118">
        <f>F49</f>
        <v>334.62</v>
      </c>
    </row>
    <row r="55" spans="2:8">
      <c r="B55" s="79"/>
      <c r="C55" s="135"/>
      <c r="D55" s="125" t="s">
        <v>77</v>
      </c>
      <c r="E55" s="139"/>
      <c r="F55" s="116">
        <f>SUM(F52:F54)</f>
        <v>1387.58</v>
      </c>
    </row>
    <row r="56" spans="2:8">
      <c r="B56" s="79"/>
      <c r="C56" s="358"/>
      <c r="D56" s="359"/>
      <c r="E56" s="359"/>
      <c r="F56" s="360"/>
    </row>
    <row r="57" spans="2:8">
      <c r="B57" s="79"/>
      <c r="C57" s="361" t="s">
        <v>197</v>
      </c>
      <c r="D57" s="362"/>
      <c r="E57" s="362"/>
      <c r="F57" s="363"/>
    </row>
    <row r="58" spans="2:8">
      <c r="B58" s="79"/>
      <c r="C58" s="98">
        <v>3</v>
      </c>
      <c r="D58" s="109" t="s">
        <v>198</v>
      </c>
      <c r="E58" s="140" t="s">
        <v>32</v>
      </c>
      <c r="F58" s="101" t="s">
        <v>33</v>
      </c>
    </row>
    <row r="59" spans="2:8" s="77" customFormat="1">
      <c r="B59" s="141"/>
      <c r="C59" s="142" t="s">
        <v>5</v>
      </c>
      <c r="D59" s="143" t="s">
        <v>90</v>
      </c>
      <c r="E59" s="144">
        <v>4.1999999999999997E-3</v>
      </c>
      <c r="F59" s="124">
        <f>TRUNC(((F26+F31+F41+F49)*E59),2)</f>
        <v>10.28</v>
      </c>
      <c r="G59" s="145"/>
      <c r="H59" s="146"/>
    </row>
    <row r="60" spans="2:8" s="77" customFormat="1">
      <c r="B60" s="141"/>
      <c r="C60" s="142" t="s">
        <v>7</v>
      </c>
      <c r="D60" s="143" t="s">
        <v>199</v>
      </c>
      <c r="E60" s="144">
        <v>0</v>
      </c>
      <c r="F60" s="124">
        <v>0</v>
      </c>
      <c r="G60" s="145"/>
      <c r="H60" s="146" t="s">
        <v>200</v>
      </c>
    </row>
    <row r="61" spans="2:8" s="77" customFormat="1">
      <c r="B61" s="141"/>
      <c r="C61" s="142" t="s">
        <v>10</v>
      </c>
      <c r="D61" s="143" t="s">
        <v>201</v>
      </c>
      <c r="E61" s="144">
        <v>0.04</v>
      </c>
      <c r="F61" s="124">
        <f>TRUNC((E61*F26),2)</f>
        <v>65.05</v>
      </c>
      <c r="G61" s="145"/>
      <c r="H61" s="146"/>
    </row>
    <row r="62" spans="2:8" s="77" customFormat="1">
      <c r="B62" s="141"/>
      <c r="C62" s="142" t="s">
        <v>13</v>
      </c>
      <c r="D62" s="143" t="s">
        <v>202</v>
      </c>
      <c r="E62" s="144">
        <v>1.8499999999999999E-2</v>
      </c>
      <c r="F62" s="124">
        <f>TRUNC(((F26+F55)*E62),2)</f>
        <v>55.75</v>
      </c>
      <c r="G62" s="145"/>
      <c r="H62" s="146"/>
    </row>
    <row r="63" spans="2:8" s="77" customFormat="1" ht="30" customHeight="1">
      <c r="B63" s="141"/>
      <c r="C63" s="142" t="s">
        <v>38</v>
      </c>
      <c r="D63" s="143" t="s">
        <v>203</v>
      </c>
      <c r="E63" s="144">
        <v>0</v>
      </c>
      <c r="F63" s="124">
        <v>0</v>
      </c>
      <c r="G63" s="145"/>
      <c r="H63" s="146" t="s">
        <v>200</v>
      </c>
    </row>
    <row r="64" spans="2:8" s="77" customFormat="1">
      <c r="B64" s="141"/>
      <c r="C64" s="142" t="s">
        <v>40</v>
      </c>
      <c r="D64" s="143" t="s">
        <v>204</v>
      </c>
      <c r="E64" s="144">
        <v>0</v>
      </c>
      <c r="F64" s="124">
        <f>TRUNC(($F$26*E64),2)</f>
        <v>0</v>
      </c>
      <c r="G64" s="145"/>
      <c r="H64" s="146"/>
    </row>
    <row r="65" spans="2:8">
      <c r="B65" s="79"/>
      <c r="C65" s="364" t="s">
        <v>77</v>
      </c>
      <c r="D65" s="365"/>
      <c r="E65" s="147">
        <f>SUM(E59:E64)</f>
        <v>6.2700000000000006E-2</v>
      </c>
      <c r="F65" s="127">
        <f>TRUNC(SUM(F59:F64),2)</f>
        <v>131.08000000000001</v>
      </c>
    </row>
    <row r="66" spans="2:8">
      <c r="B66" s="79"/>
      <c r="C66" s="366"/>
      <c r="D66" s="356"/>
      <c r="E66" s="356"/>
      <c r="F66" s="367"/>
    </row>
    <row r="67" spans="2:8">
      <c r="B67" s="79"/>
      <c r="C67" s="361" t="s">
        <v>205</v>
      </c>
      <c r="D67" s="362"/>
      <c r="E67" s="362"/>
      <c r="F67" s="363"/>
    </row>
    <row r="68" spans="2:8">
      <c r="B68" s="79"/>
      <c r="C68" s="98" t="s">
        <v>67</v>
      </c>
      <c r="D68" s="148" t="s">
        <v>206</v>
      </c>
      <c r="E68" s="140" t="s">
        <v>32</v>
      </c>
      <c r="F68" s="149" t="s">
        <v>33</v>
      </c>
    </row>
    <row r="69" spans="2:8">
      <c r="B69" s="79"/>
      <c r="C69" s="93" t="s">
        <v>5</v>
      </c>
      <c r="D69" s="95" t="s">
        <v>207</v>
      </c>
      <c r="E69" s="150">
        <v>0</v>
      </c>
      <c r="F69" s="151">
        <f t="shared" ref="F69:F74" si="1">TRUNC((($F$26+$F$55+$F$65)*E69),2)</f>
        <v>0</v>
      </c>
    </row>
    <row r="70" spans="2:8" ht="12.75" customHeight="1">
      <c r="B70" s="79"/>
      <c r="C70" s="93" t="s">
        <v>7</v>
      </c>
      <c r="D70" s="95" t="s">
        <v>206</v>
      </c>
      <c r="E70" s="144">
        <v>0</v>
      </c>
      <c r="F70" s="151">
        <f t="shared" si="1"/>
        <v>0</v>
      </c>
      <c r="H70" s="384" t="s">
        <v>208</v>
      </c>
    </row>
    <row r="71" spans="2:8">
      <c r="B71" s="79"/>
      <c r="C71" s="93" t="s">
        <v>10</v>
      </c>
      <c r="D71" s="95" t="s">
        <v>209</v>
      </c>
      <c r="E71" s="144">
        <v>0</v>
      </c>
      <c r="F71" s="151">
        <f t="shared" si="1"/>
        <v>0</v>
      </c>
      <c r="H71" s="384"/>
    </row>
    <row r="72" spans="2:8">
      <c r="B72" s="79"/>
      <c r="C72" s="93" t="s">
        <v>13</v>
      </c>
      <c r="D72" s="95" t="s">
        <v>210</v>
      </c>
      <c r="E72" s="144">
        <v>0</v>
      </c>
      <c r="F72" s="151">
        <f t="shared" si="1"/>
        <v>0</v>
      </c>
      <c r="H72" s="384"/>
    </row>
    <row r="73" spans="2:8">
      <c r="B73" s="79"/>
      <c r="C73" s="93" t="s">
        <v>38</v>
      </c>
      <c r="D73" s="95" t="s">
        <v>84</v>
      </c>
      <c r="E73" s="144">
        <v>0</v>
      </c>
      <c r="F73" s="151">
        <f t="shared" si="1"/>
        <v>0</v>
      </c>
      <c r="H73" s="384"/>
    </row>
    <row r="74" spans="2:8">
      <c r="B74" s="79"/>
      <c r="C74" s="93" t="s">
        <v>40</v>
      </c>
      <c r="D74" s="95" t="s">
        <v>55</v>
      </c>
      <c r="E74" s="144">
        <v>0</v>
      </c>
      <c r="F74" s="151">
        <f t="shared" si="1"/>
        <v>0</v>
      </c>
      <c r="H74" s="384"/>
    </row>
    <row r="75" spans="2:8" ht="16.5" customHeight="1">
      <c r="B75" s="79"/>
      <c r="C75" s="364" t="s">
        <v>77</v>
      </c>
      <c r="D75" s="368"/>
      <c r="E75" s="152">
        <f>SUM(E69:E74)</f>
        <v>0</v>
      </c>
      <c r="F75" s="127">
        <f>TRUNC(SUM(F69:F74),2)</f>
        <v>0</v>
      </c>
    </row>
    <row r="76" spans="2:8">
      <c r="B76" s="79"/>
      <c r="C76" s="354"/>
      <c r="D76" s="355"/>
      <c r="E76" s="355"/>
      <c r="F76" s="357"/>
    </row>
    <row r="77" spans="2:8">
      <c r="B77" s="79"/>
      <c r="C77" s="354"/>
      <c r="D77" s="355"/>
      <c r="E77" s="355"/>
      <c r="F77" s="357"/>
    </row>
    <row r="78" spans="2:8" ht="40.5" customHeight="1">
      <c r="B78" s="79"/>
      <c r="C78" s="119">
        <v>4</v>
      </c>
      <c r="D78" s="349" t="s">
        <v>211</v>
      </c>
      <c r="E78" s="350"/>
      <c r="F78" s="122" t="s">
        <v>33</v>
      </c>
    </row>
    <row r="79" spans="2:8">
      <c r="B79" s="79"/>
      <c r="C79" s="93" t="s">
        <v>67</v>
      </c>
      <c r="D79" s="95" t="s">
        <v>212</v>
      </c>
      <c r="E79" s="153"/>
      <c r="F79" s="118">
        <f>F75</f>
        <v>0</v>
      </c>
    </row>
    <row r="80" spans="2:8">
      <c r="B80" s="79"/>
      <c r="C80" s="154"/>
      <c r="D80" s="375" t="s">
        <v>77</v>
      </c>
      <c r="E80" s="376"/>
      <c r="F80" s="116">
        <f>TRUNC(SUM(F79:F79),2)</f>
        <v>0</v>
      </c>
    </row>
    <row r="81" spans="2:6">
      <c r="B81" s="79"/>
      <c r="C81" s="361" t="s">
        <v>213</v>
      </c>
      <c r="D81" s="362"/>
      <c r="E81" s="362"/>
      <c r="F81" s="363"/>
    </row>
    <row r="82" spans="2:6">
      <c r="B82" s="79"/>
      <c r="C82" s="98">
        <v>5</v>
      </c>
      <c r="D82" s="377" t="s">
        <v>58</v>
      </c>
      <c r="E82" s="378"/>
      <c r="F82" s="101" t="s">
        <v>33</v>
      </c>
    </row>
    <row r="83" spans="2:6">
      <c r="B83" s="79"/>
      <c r="C83" s="93" t="s">
        <v>5</v>
      </c>
      <c r="D83" s="379" t="s">
        <v>214</v>
      </c>
      <c r="E83" s="380"/>
      <c r="F83" s="155">
        <f>'Uniformes - Motorista'!F6</f>
        <v>33.68</v>
      </c>
    </row>
    <row r="84" spans="2:6">
      <c r="B84" s="79"/>
      <c r="C84" s="93" t="s">
        <v>7</v>
      </c>
      <c r="D84" s="379" t="s">
        <v>215</v>
      </c>
      <c r="E84" s="380"/>
      <c r="F84" s="156">
        <f>'Equipamentos - Motorista'!F4</f>
        <v>1.45</v>
      </c>
    </row>
    <row r="85" spans="2:6">
      <c r="B85" s="79"/>
      <c r="C85" s="93" t="s">
        <v>10</v>
      </c>
      <c r="D85" s="379"/>
      <c r="E85" s="380"/>
      <c r="F85" s="118">
        <v>0</v>
      </c>
    </row>
    <row r="86" spans="2:6" ht="16.5" customHeight="1">
      <c r="B86" s="79"/>
      <c r="C86" s="364" t="s">
        <v>77</v>
      </c>
      <c r="D86" s="368"/>
      <c r="E86" s="365"/>
      <c r="F86" s="127">
        <f>TRUNC(SUM(F83:F85),2)</f>
        <v>35.130000000000003</v>
      </c>
    </row>
    <row r="87" spans="2:6">
      <c r="B87" s="79"/>
      <c r="C87" s="369"/>
      <c r="D87" s="370"/>
      <c r="E87" s="370"/>
      <c r="F87" s="371"/>
    </row>
    <row r="88" spans="2:6">
      <c r="B88" s="79"/>
      <c r="C88" s="372" t="s">
        <v>216</v>
      </c>
      <c r="D88" s="373"/>
      <c r="E88" s="373"/>
      <c r="F88" s="374"/>
    </row>
    <row r="89" spans="2:6">
      <c r="B89" s="79"/>
      <c r="C89" s="98">
        <v>6</v>
      </c>
      <c r="D89" s="157" t="s">
        <v>115</v>
      </c>
      <c r="E89" s="100" t="s">
        <v>32</v>
      </c>
      <c r="F89" s="101" t="s">
        <v>33</v>
      </c>
    </row>
    <row r="90" spans="2:6">
      <c r="B90" s="79"/>
      <c r="C90" s="93" t="s">
        <v>5</v>
      </c>
      <c r="D90" s="102" t="s">
        <v>217</v>
      </c>
      <c r="E90" s="158">
        <f>'Planilha Almoxarife'!E90</f>
        <v>5.0000000000000001E-3</v>
      </c>
      <c r="F90" s="159">
        <f>TRUNC((E90*F109),2)</f>
        <v>15.9</v>
      </c>
    </row>
    <row r="91" spans="2:6">
      <c r="B91" s="79"/>
      <c r="C91" s="93" t="s">
        <v>7</v>
      </c>
      <c r="D91" s="102" t="s">
        <v>126</v>
      </c>
      <c r="E91" s="158">
        <f>'Planilha Almoxarife'!E91</f>
        <v>5.0000000000000001E-3</v>
      </c>
      <c r="F91" s="159">
        <f>TRUNC((F109*E91),2)</f>
        <v>15.9</v>
      </c>
    </row>
    <row r="92" spans="2:6">
      <c r="B92" s="79"/>
      <c r="C92" s="93" t="s">
        <v>10</v>
      </c>
      <c r="D92" s="102" t="s">
        <v>117</v>
      </c>
      <c r="E92" s="160"/>
      <c r="F92" s="159"/>
    </row>
    <row r="93" spans="2:6">
      <c r="B93" s="79"/>
      <c r="C93" s="161"/>
      <c r="D93" s="120" t="s">
        <v>218</v>
      </c>
      <c r="E93" s="160"/>
      <c r="F93" s="162"/>
    </row>
    <row r="94" spans="2:6">
      <c r="B94" s="79"/>
      <c r="C94" s="161"/>
      <c r="D94" s="102" t="s">
        <v>219</v>
      </c>
      <c r="E94" s="158">
        <f>'Planilha Almoxarife'!E94</f>
        <v>4.0000000000000001E-3</v>
      </c>
      <c r="F94" s="159">
        <f>TRUNC(((F90+F91+F109)/E101*E94),2)</f>
        <v>13.85</v>
      </c>
    </row>
    <row r="95" spans="2:6">
      <c r="B95" s="79"/>
      <c r="C95" s="161"/>
      <c r="D95" s="102" t="s">
        <v>220</v>
      </c>
      <c r="E95" s="158">
        <f>'Planilha Almoxarife'!E95</f>
        <v>1.8499999999999999E-2</v>
      </c>
      <c r="F95" s="159">
        <f>TRUNC(((F90+F91+F109)/E101*E95),2)</f>
        <v>64.06</v>
      </c>
    </row>
    <row r="96" spans="2:6">
      <c r="B96" s="79"/>
      <c r="C96" s="161"/>
      <c r="D96" s="120" t="s">
        <v>221</v>
      </c>
      <c r="E96" s="160"/>
      <c r="F96" s="159"/>
    </row>
    <row r="97" spans="2:6">
      <c r="B97" s="79"/>
      <c r="C97" s="161"/>
      <c r="D97" s="102" t="s">
        <v>222</v>
      </c>
      <c r="E97" s="158">
        <v>0.05</v>
      </c>
      <c r="F97" s="159">
        <f>TRUNC((F90+F91+F109)/E101*E97,2)</f>
        <v>173.14</v>
      </c>
    </row>
    <row r="98" spans="2:6">
      <c r="B98" s="79"/>
      <c r="C98" s="161"/>
      <c r="D98" s="120" t="s">
        <v>223</v>
      </c>
      <c r="E98" s="160"/>
      <c r="F98" s="162"/>
    </row>
    <row r="99" spans="2:6">
      <c r="B99" s="79"/>
      <c r="C99" s="161"/>
      <c r="D99" s="163"/>
      <c r="E99" s="158"/>
      <c r="F99" s="159">
        <f>TRUNC((F90+F91+F109)/E101*E99,2)</f>
        <v>0</v>
      </c>
    </row>
    <row r="100" spans="2:6">
      <c r="B100" s="79"/>
      <c r="C100" s="364" t="s">
        <v>77</v>
      </c>
      <c r="D100" s="365"/>
      <c r="E100" s="164">
        <f>SUM(E90:E98)</f>
        <v>8.2500000000000004E-2</v>
      </c>
      <c r="F100" s="165">
        <f>SUM(F90:F99)</f>
        <v>282.85000000000002</v>
      </c>
    </row>
    <row r="101" spans="2:6">
      <c r="B101" s="79"/>
      <c r="C101" s="166">
        <f>SUM(E94:E99)</f>
        <v>7.2499999999999995E-2</v>
      </c>
      <c r="D101" s="167" t="s">
        <v>224</v>
      </c>
      <c r="E101" s="168">
        <f>1-C101/1</f>
        <v>0.92749999999999999</v>
      </c>
      <c r="F101" s="169"/>
    </row>
    <row r="102" spans="2:6">
      <c r="B102" s="79"/>
      <c r="C102" s="389" t="s">
        <v>225</v>
      </c>
      <c r="D102" s="390"/>
      <c r="E102" s="390"/>
      <c r="F102" s="391"/>
    </row>
    <row r="103" spans="2:6" ht="30" customHeight="1">
      <c r="B103" s="79"/>
      <c r="C103" s="170"/>
      <c r="D103" s="349" t="s">
        <v>226</v>
      </c>
      <c r="E103" s="350"/>
      <c r="F103" s="122" t="s">
        <v>33</v>
      </c>
    </row>
    <row r="104" spans="2:6">
      <c r="B104" s="79"/>
      <c r="C104" s="93" t="s">
        <v>5</v>
      </c>
      <c r="D104" s="385" t="s">
        <v>227</v>
      </c>
      <c r="E104" s="385"/>
      <c r="F104" s="118">
        <f>F26</f>
        <v>1626.32</v>
      </c>
    </row>
    <row r="105" spans="2:6">
      <c r="B105" s="79"/>
      <c r="C105" s="93" t="s">
        <v>7</v>
      </c>
      <c r="D105" s="385" t="s">
        <v>228</v>
      </c>
      <c r="E105" s="385"/>
      <c r="F105" s="118">
        <f>F55</f>
        <v>1387.58</v>
      </c>
    </row>
    <row r="106" spans="2:6">
      <c r="B106" s="79"/>
      <c r="C106" s="93" t="s">
        <v>10</v>
      </c>
      <c r="D106" s="385" t="s">
        <v>229</v>
      </c>
      <c r="E106" s="385"/>
      <c r="F106" s="118">
        <f>F65</f>
        <v>131.08000000000001</v>
      </c>
    </row>
    <row r="107" spans="2:6">
      <c r="B107" s="79"/>
      <c r="C107" s="93" t="s">
        <v>13</v>
      </c>
      <c r="D107" s="379" t="s">
        <v>230</v>
      </c>
      <c r="E107" s="380"/>
      <c r="F107" s="118">
        <f>F80</f>
        <v>0</v>
      </c>
    </row>
    <row r="108" spans="2:6">
      <c r="B108" s="79"/>
      <c r="C108" s="93" t="s">
        <v>38</v>
      </c>
      <c r="D108" s="385" t="s">
        <v>231</v>
      </c>
      <c r="E108" s="385"/>
      <c r="F108" s="118">
        <f>F86</f>
        <v>35.130000000000003</v>
      </c>
    </row>
    <row r="109" spans="2:6">
      <c r="B109" s="79"/>
      <c r="C109" s="386" t="s">
        <v>232</v>
      </c>
      <c r="D109" s="387"/>
      <c r="E109" s="388"/>
      <c r="F109" s="171">
        <f>TRUNC(SUM(F104:F108),2)</f>
        <v>3180.11</v>
      </c>
    </row>
    <row r="110" spans="2:6">
      <c r="B110" s="79"/>
      <c r="C110" s="93" t="s">
        <v>40</v>
      </c>
      <c r="D110" s="379" t="s">
        <v>233</v>
      </c>
      <c r="E110" s="380"/>
      <c r="F110" s="172">
        <f>F100</f>
        <v>282.85000000000002</v>
      </c>
    </row>
    <row r="111" spans="2:6">
      <c r="B111" s="79"/>
      <c r="C111" s="381" t="s">
        <v>234</v>
      </c>
      <c r="D111" s="382"/>
      <c r="E111" s="350"/>
      <c r="F111" s="173">
        <f>SUM(F109:F110)</f>
        <v>3462.96</v>
      </c>
    </row>
    <row r="112" spans="2:6">
      <c r="B112" s="79"/>
      <c r="C112" s="174"/>
      <c r="D112" s="175"/>
      <c r="E112" s="175"/>
      <c r="F112" s="176"/>
    </row>
    <row r="113" spans="3:6">
      <c r="C113" s="383"/>
      <c r="D113" s="383"/>
      <c r="E113" s="383"/>
      <c r="F113" s="383"/>
    </row>
    <row r="128" spans="3:6">
      <c r="C128" s="78" t="s">
        <v>191</v>
      </c>
    </row>
    <row r="129" spans="3:3">
      <c r="C129" s="78" t="s">
        <v>235</v>
      </c>
    </row>
  </sheetData>
  <sheetProtection algorithmName="SHA-512" hashValue="m1LxTg6gv5JD1vcwPVeed8XqRwYnJPw5+fqALik5XBYBmf0/q2rjCdWAuZ2cW05+JOgW8Mx29XUQ7MhT1CaoVg==" saltValue="TXURVOHziUu74OKeo+ncvA=="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458333333333299" footer="0.31458333333333299"/>
  <pageSetup paperSize="9" scale="68" fitToHeight="0" orientation="portrait" r:id="rId1"/>
  <rowBreaks count="1" manualBreakCount="1">
    <brk id="65" max="6" man="1"/>
  </rowBreaks>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254</v>
      </c>
      <c r="C2" s="74">
        <v>4</v>
      </c>
      <c r="D2" s="74" t="s">
        <v>243</v>
      </c>
      <c r="E2" s="190">
        <v>39.61</v>
      </c>
      <c r="F2" s="75">
        <f>E2*C2</f>
        <v>158.44</v>
      </c>
    </row>
    <row r="3" spans="1:6" ht="60">
      <c r="A3" s="72">
        <v>2</v>
      </c>
      <c r="B3" s="73" t="s">
        <v>244</v>
      </c>
      <c r="C3" s="74">
        <v>4</v>
      </c>
      <c r="D3" s="74" t="s">
        <v>243</v>
      </c>
      <c r="E3" s="190">
        <v>23.92</v>
      </c>
      <c r="F3" s="75">
        <f>E3*C3</f>
        <v>95.68</v>
      </c>
    </row>
    <row r="4" spans="1:6">
      <c r="A4" s="72">
        <v>3</v>
      </c>
      <c r="B4" s="73" t="s">
        <v>255</v>
      </c>
      <c r="C4" s="74">
        <v>2</v>
      </c>
      <c r="D4" s="74" t="s">
        <v>246</v>
      </c>
      <c r="E4" s="190">
        <v>75.05</v>
      </c>
      <c r="F4" s="75">
        <f>E4*C4</f>
        <v>150.1</v>
      </c>
    </row>
    <row r="5" spans="1:6">
      <c r="A5" s="392" t="s">
        <v>247</v>
      </c>
      <c r="B5" s="392"/>
      <c r="C5" s="392"/>
      <c r="D5" s="392"/>
      <c r="E5" s="392"/>
      <c r="F5" s="75">
        <f>SUM(F2:F4)</f>
        <v>404.22</v>
      </c>
    </row>
    <row r="6" spans="1:6">
      <c r="A6" s="392" t="s">
        <v>248</v>
      </c>
      <c r="B6" s="392"/>
      <c r="C6" s="392"/>
      <c r="D6" s="392"/>
      <c r="E6" s="392"/>
      <c r="F6" s="75">
        <f>TRUNC(F5/12,2)</f>
        <v>33.68</v>
      </c>
    </row>
  </sheetData>
  <sheetProtection algorithmName="SHA-512" hashValue="mzuQD2VHT9FK6lSTHR1ajs1ozOkYWy4zHzTKvIUsEmT7CB17x6N4SpWLdS0T3jjaTV/5qaHYIRK/z+dcIX2IKg==" saltValue="pK+/E/qXAjc3zgCGPhmyzQ==" spinCount="100000" sheet="1" objects="1" scenarios="1" formatCells="0"/>
  <mergeCells count="2">
    <mergeCell ref="A5:E5"/>
    <mergeCell ref="A6:E6"/>
  </mergeCells>
  <pageMargins left="0.51180555555555596" right="0.51180555555555596" top="0.78680555555555598" bottom="0.78680555555555598" header="0.31458333333333299" footer="0.31458333333333299"/>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21</vt:i4>
      </vt:variant>
      <vt:variant>
        <vt:lpstr>Intervalos nomeados</vt:lpstr>
      </vt:variant>
      <vt:variant>
        <vt:i4>9</vt:i4>
      </vt:variant>
    </vt:vector>
  </HeadingPairs>
  <TitlesOfParts>
    <vt:vector size="30" baseType="lpstr">
      <vt:lpstr>Carregador de material</vt:lpstr>
      <vt:lpstr>ORIENTAÇÕES</vt:lpstr>
      <vt:lpstr>Planilha Almoxarife</vt:lpstr>
      <vt:lpstr>Uniformes - Almoxarife</vt:lpstr>
      <vt:lpstr>Equipamentos - Almoxarife</vt:lpstr>
      <vt:lpstr>Planilha Contínuo</vt:lpstr>
      <vt:lpstr>Uniformes - Contínuo</vt:lpstr>
      <vt:lpstr>Planilha Motorista</vt:lpstr>
      <vt:lpstr>Uniformes - Motorista</vt:lpstr>
      <vt:lpstr>Equipamentos - Motorista</vt:lpstr>
      <vt:lpstr>Planilha Aux. de Manut. Predial</vt:lpstr>
      <vt:lpstr>Uniformes - Aux. Manut. Predial</vt:lpstr>
      <vt:lpstr>Equipamentos - Aux. Manut. Pred</vt:lpstr>
      <vt:lpstr>Planilha Bombeiro Hidráulico</vt:lpstr>
      <vt:lpstr>Uniformes - Bomb. Hidráulico</vt:lpstr>
      <vt:lpstr>Equipamentos - Bomb. Hidráulico</vt:lpstr>
      <vt:lpstr>Planilha Porteiro</vt:lpstr>
      <vt:lpstr>PROPOSTA</vt:lpstr>
      <vt:lpstr>Uniformes - Porteiro</vt:lpstr>
      <vt:lpstr>Servente de limpeza</vt:lpstr>
      <vt:lpstr>Jauzeiro</vt:lpstr>
      <vt:lpstr>'Carregador de material'!Area_de_impressao</vt:lpstr>
      <vt:lpstr>ORIENTAÇÕES!Area_de_impressao</vt:lpstr>
      <vt:lpstr>'Planilha Almoxarife'!Area_de_impressao</vt:lpstr>
      <vt:lpstr>'Planilha Aux. de Manut. Predial'!Area_de_impressao</vt:lpstr>
      <vt:lpstr>'Planilha Bombeiro Hidráulico'!Area_de_impressao</vt:lpstr>
      <vt:lpstr>'Planilha Contínuo'!Area_de_impressao</vt:lpstr>
      <vt:lpstr>'Planilha Motorista'!Area_de_impressao</vt:lpstr>
      <vt:lpstr>'Planilha Porteiro'!Area_de_impressao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Alisson Rocha</cp:lastModifiedBy>
  <cp:lastPrinted>2021-03-16T13:02:00Z</cp:lastPrinted>
  <dcterms:created xsi:type="dcterms:W3CDTF">2010-12-08T20:31:00Z</dcterms:created>
  <dcterms:modified xsi:type="dcterms:W3CDTF">2021-07-12T17:14:23Z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