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Jonathan.Barbosa\Desktop\IFSE\Planilha Lance\Alerta Serviços\"/>
    </mc:Choice>
  </mc:AlternateContent>
  <bookViews>
    <workbookView xWindow="0" yWindow="0" windowWidth="28695" windowHeight="13050" tabRatio="977" firstSheet="50" activeTab="59"/>
  </bookViews>
  <sheets>
    <sheet name="Carregador de material" sheetId="12" state="hidden" r:id="rId1"/>
    <sheet name="ORIENTAÇÕES" sheetId="50" state="hidden" r:id="rId2"/>
    <sheet name="Planilha Almoxarife" sheetId="71" r:id="rId3"/>
    <sheet name="Uniformes - Almoxarife" sheetId="72" r:id="rId4"/>
    <sheet name="Equipamentos - Almoxarife" sheetId="74" r:id="rId5"/>
    <sheet name="Planilha Aux. Almoxarife" sheetId="75" r:id="rId6"/>
    <sheet name="Uniformes - Aux. Almox." sheetId="76" r:id="rId7"/>
    <sheet name="Equipamentos - Aux. Almox." sheetId="77" r:id="rId8"/>
    <sheet name="Planilha Inspetor Alunos" sheetId="78" r:id="rId9"/>
    <sheet name="Uniformes - Inspetor Alunos" sheetId="79" r:id="rId10"/>
    <sheet name="Planilha Cozinheiro" sheetId="80" r:id="rId11"/>
    <sheet name="Uniformes - Cozinheiro" sheetId="81" r:id="rId12"/>
    <sheet name="Equipamentos - Cozinheiro" sheetId="82" r:id="rId13"/>
    <sheet name="Planilha Aux. Cozinha" sheetId="83" r:id="rId14"/>
    <sheet name="Uniformes - Aux. Cozinha" sheetId="84" r:id="rId15"/>
    <sheet name="Equipamentos - Aux. Cozinha" sheetId="85" r:id="rId16"/>
    <sheet name="Planilha Aux. Serv. Oper." sheetId="86" r:id="rId17"/>
    <sheet name="Uniformes - Aux. Serv. Oper." sheetId="87" r:id="rId18"/>
    <sheet name="Equipamentos - Aux. Serv. Oper." sheetId="88" r:id="rId19"/>
    <sheet name="Planilha Eletricista" sheetId="89" r:id="rId20"/>
    <sheet name="Uniformes - Eletricista" sheetId="90" r:id="rId21"/>
    <sheet name="Equipamentos - Eletricista" sheetId="91" r:id="rId22"/>
    <sheet name="Planilha Aux. Eletricista" sheetId="92" r:id="rId23"/>
    <sheet name="Uniformes - Aux. Eletricista" sheetId="93" r:id="rId24"/>
    <sheet name="Equipamentos - Aux. Eletricista" sheetId="94" r:id="rId25"/>
    <sheet name="Planilha Pedreiro" sheetId="95" r:id="rId26"/>
    <sheet name="Uniformes - Pedreiro" sheetId="96" r:id="rId27"/>
    <sheet name="Equipamentos - Pedreiro" sheetId="97" r:id="rId28"/>
    <sheet name="Planilha Aux. Pedreiro" sheetId="98" r:id="rId29"/>
    <sheet name="Uniformes - Aux. Pedreiro" sheetId="99" r:id="rId30"/>
    <sheet name="Equipamentos - Aux. Pedreiro" sheetId="100" r:id="rId31"/>
    <sheet name="Planilha Aux. Manut. Pre." sheetId="101" r:id="rId32"/>
    <sheet name="Uniformes - Aux. Manut. Pre." sheetId="102" r:id="rId33"/>
    <sheet name="Equipamentos - Aux. Manut. Pre." sheetId="103" r:id="rId34"/>
    <sheet name="Planilha Pintor" sheetId="104" r:id="rId35"/>
    <sheet name="Uniformes - Pintor" sheetId="105" r:id="rId36"/>
    <sheet name="Equipamentos - Pintor" sheetId="106" r:id="rId37"/>
    <sheet name="Planilha Bomb. Hidrául." sheetId="107" r:id="rId38"/>
    <sheet name="Uniformes - Bomb. Hidrául." sheetId="108" r:id="rId39"/>
    <sheet name="Equipamentos - Bomb. Hidrául." sheetId="109" r:id="rId40"/>
    <sheet name="Planilha Carpinteiro" sheetId="110" r:id="rId41"/>
    <sheet name="Uniformes - Carpinteiro" sheetId="111" r:id="rId42"/>
    <sheet name="Equipamentos - Carpinteiro" sheetId="112" r:id="rId43"/>
    <sheet name="Planilha Contínuo" sheetId="113" r:id="rId44"/>
    <sheet name="Uniformes - Contínuo" sheetId="114" r:id="rId45"/>
    <sheet name="Planilha Motorista" sheetId="115" r:id="rId46"/>
    <sheet name="Uniformes - Motorista" sheetId="116" r:id="rId47"/>
    <sheet name="Equipamentos - Motorista" sheetId="117" r:id="rId48"/>
    <sheet name="Planilha Operador M. Copiad." sheetId="118" r:id="rId49"/>
    <sheet name="Uniformes - Operador M. Copiad." sheetId="119" r:id="rId50"/>
    <sheet name="Planilha Trab. Agropecuário" sheetId="120" r:id="rId51"/>
    <sheet name="Uniformes - Trab. Agropecuário" sheetId="121" r:id="rId52"/>
    <sheet name="Equipamentos - Trab. Agropec." sheetId="122" r:id="rId53"/>
    <sheet name="Planilha Tratorista" sheetId="123" r:id="rId54"/>
    <sheet name="Uniformes - Tratorista" sheetId="124" r:id="rId55"/>
    <sheet name="Equipamentos - Tratorista" sheetId="125" r:id="rId56"/>
    <sheet name="Planilha Vaqueiro" sheetId="126" r:id="rId57"/>
    <sheet name="Uniformes - Vaqueiro" sheetId="127" r:id="rId58"/>
    <sheet name="Equipamentos - Vaqueiro" sheetId="128" r:id="rId59"/>
    <sheet name="PROPOSTA" sheetId="129" r:id="rId60"/>
    <sheet name="Servente de limpeza" sheetId="36" state="hidden" r:id="rId61"/>
    <sheet name="Jauzeiro" sheetId="38" state="hidden" r:id="rId62"/>
  </sheets>
  <definedNames>
    <definedName name="____xlnm.Print_Area_1" localSheetId="4">!#REF!</definedName>
    <definedName name="____xlnm.Print_Area_1" localSheetId="5">!#REF!</definedName>
    <definedName name="____xlnm.Print_Area_1" localSheetId="8">!#REF!</definedName>
    <definedName name="____xlnm.Print_Area_1" localSheetId="6">!#REF!</definedName>
    <definedName name="____xlnm.Print_Area_1">!#REF!</definedName>
    <definedName name="____xlnm.Print_Area_2" localSheetId="4">!#REF!</definedName>
    <definedName name="____xlnm.Print_Area_2" localSheetId="5">!#REF!</definedName>
    <definedName name="____xlnm.Print_Area_2" localSheetId="8">!#REF!</definedName>
    <definedName name="____xlnm.Print_Area_2" localSheetId="6">!#REF!</definedName>
    <definedName name="____xlnm.Print_Area_2">!#REF!</definedName>
    <definedName name="____xlnm.Print_Area_3" localSheetId="4">!#REF!</definedName>
    <definedName name="____xlnm.Print_Area_3" localSheetId="5">!#REF!</definedName>
    <definedName name="____xlnm.Print_Area_3" localSheetId="8">!#REF!</definedName>
    <definedName name="____xlnm.Print_Area_3" localSheetId="6">!#REF!</definedName>
    <definedName name="____xlnm.Print_Area_3">!#REF!</definedName>
    <definedName name="___xlnm.Print_Area_1" localSheetId="4">!#REF!</definedName>
    <definedName name="___xlnm.Print_Area_1" localSheetId="5">!#REF!</definedName>
    <definedName name="___xlnm.Print_Area_1" localSheetId="8">!#REF!</definedName>
    <definedName name="___xlnm.Print_Area_1" localSheetId="6">!#REF!</definedName>
    <definedName name="___xlnm.Print_Area_1">!#REF!</definedName>
    <definedName name="___xlnm.Print_Area_2" localSheetId="4">!#REF!</definedName>
    <definedName name="___xlnm.Print_Area_2" localSheetId="5">!#REF!</definedName>
    <definedName name="___xlnm.Print_Area_2" localSheetId="8">!#REF!</definedName>
    <definedName name="___xlnm.Print_Area_2" localSheetId="6">!#REF!</definedName>
    <definedName name="___xlnm.Print_Area_2">!#REF!</definedName>
    <definedName name="___xlnm.Print_Area_3" localSheetId="4">!#REF!</definedName>
    <definedName name="___xlnm.Print_Area_3" localSheetId="5">!#REF!</definedName>
    <definedName name="___xlnm.Print_Area_3" localSheetId="8">!#REF!</definedName>
    <definedName name="___xlnm.Print_Area_3" localSheetId="6">!#REF!</definedName>
    <definedName name="___xlnm.Print_Area_3">!#REF!</definedName>
    <definedName name="__xlnm.Print_Area_1" localSheetId="4">!#REF!</definedName>
    <definedName name="__xlnm.Print_Area_1" localSheetId="5">!#REF!</definedName>
    <definedName name="__xlnm.Print_Area_1" localSheetId="8">!#REF!</definedName>
    <definedName name="__xlnm.Print_Area_1" localSheetId="6">!#REF!</definedName>
    <definedName name="__xlnm.Print_Area_1">!#REF!</definedName>
    <definedName name="__xlnm.Print_Area_2" localSheetId="4">!#REF!</definedName>
    <definedName name="__xlnm.Print_Area_2" localSheetId="5">!#REF!</definedName>
    <definedName name="__xlnm.Print_Area_2" localSheetId="8">!#REF!</definedName>
    <definedName name="__xlnm.Print_Area_2" localSheetId="6">!#REF!</definedName>
    <definedName name="__xlnm.Print_Area_2">!#REF!</definedName>
    <definedName name="__xlnm.Print_Area_3" localSheetId="4">!#REF!</definedName>
    <definedName name="__xlnm.Print_Area_3" localSheetId="5">!#REF!</definedName>
    <definedName name="__xlnm.Print_Area_3" localSheetId="8">!#REF!</definedName>
    <definedName name="__xlnm.Print_Area_3" localSheetId="6">!#REF!</definedName>
    <definedName name="__xlnm.Print_Area_3">!#REF!</definedName>
    <definedName name="_xlnm.Print_Area" localSheetId="0">'Carregador de material'!$A$1:$I$146</definedName>
    <definedName name="_xlnm.Print_Area" localSheetId="1">ORIENTAÇÕES!$A$1:$B$16</definedName>
    <definedName name="_xlnm.Print_Area" localSheetId="2">'Planilha Almoxarife'!$B$1:$G$113</definedName>
    <definedName name="_xlnm.Print_Area" localSheetId="5">'Planilha Aux. Almoxarife'!$B$1:$G$113</definedName>
    <definedName name="_xlnm.Print_Area" localSheetId="13">'Planilha Aux. Cozinha'!$A$1:$G$112</definedName>
    <definedName name="_xlnm.Print_Area" localSheetId="22">'Planilha Aux. Eletricista'!$A$1:$G$112</definedName>
    <definedName name="_xlnm.Print_Area" localSheetId="31">'Planilha Aux. Manut. Pre.'!$A$1:$G$112</definedName>
    <definedName name="_xlnm.Print_Area" localSheetId="28">'Planilha Aux. Pedreiro'!$A$1:$G$112</definedName>
    <definedName name="_xlnm.Print_Area" localSheetId="16">'Planilha Aux. Serv. Oper.'!$A$1:$G$112</definedName>
    <definedName name="_xlnm.Print_Area" localSheetId="37">'Planilha Bomb. Hidrául.'!$A$1:$G$112</definedName>
    <definedName name="_xlnm.Print_Area" localSheetId="40">'Planilha Carpinteiro'!$A$1:$G$112</definedName>
    <definedName name="_xlnm.Print_Area" localSheetId="43">'Planilha Contínuo'!$A$1:$G$112</definedName>
    <definedName name="_xlnm.Print_Area" localSheetId="10">'Planilha Cozinheiro'!$A$1:$G$112</definedName>
    <definedName name="_xlnm.Print_Area" localSheetId="19">'Planilha Eletricista'!$A$1:$G$113</definedName>
    <definedName name="_xlnm.Print_Area" localSheetId="8">'Planilha Inspetor Alunos'!$B$1:$G$114</definedName>
    <definedName name="_xlnm.Print_Area" localSheetId="45">'Planilha Motorista'!$A$1:$G$112</definedName>
    <definedName name="_xlnm.Print_Area" localSheetId="48">'Planilha Operador M. Copiad.'!$A$1:$G$112</definedName>
    <definedName name="_xlnm.Print_Area" localSheetId="25">'Planilha Pedreiro'!$A$1:$G$112</definedName>
    <definedName name="_xlnm.Print_Area" localSheetId="34">'Planilha Pintor'!$A$1:$G$113</definedName>
    <definedName name="_xlnm.Print_Area" localSheetId="50">'Planilha Trab. Agropecuário'!$A$1:$G$112</definedName>
    <definedName name="_xlnm.Print_Area" localSheetId="53">'Planilha Tratorista'!$A$1:$G$112</definedName>
    <definedName name="_xlnm.Print_Area" localSheetId="56">'Planilha Vaqueiro'!$A$1:$G$113</definedName>
    <definedName name="_xlnm.Print_Area" localSheetId="60">'Servente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#REF!</definedName>
    <definedName name="UN" localSheetId="5">#REF!</definedName>
    <definedName name="UN" localSheetId="8">#REF!</definedName>
    <definedName name="UN" localSheetId="6">#REF!</definedName>
    <definedName name="UN">#REF!</definedName>
  </definedNames>
  <calcPr calcId="152511" fullPrecision="0"/>
</workbook>
</file>

<file path=xl/calcChain.xml><?xml version="1.0" encoding="utf-8"?>
<calcChain xmlns="http://schemas.openxmlformats.org/spreadsheetml/2006/main">
  <c r="M26" i="129" l="1"/>
  <c r="E37" i="126" l="1"/>
  <c r="E36" i="123"/>
  <c r="E36" i="120"/>
  <c r="E36" i="118"/>
  <c r="E36" i="115"/>
  <c r="E36" i="113"/>
  <c r="E36" i="110"/>
  <c r="E36" i="107"/>
  <c r="E37" i="104"/>
  <c r="E36" i="101"/>
  <c r="E36" i="98"/>
  <c r="E36" i="95"/>
  <c r="E36" i="92"/>
  <c r="E37" i="89"/>
  <c r="E36" i="86"/>
  <c r="E36" i="83"/>
  <c r="E36" i="80"/>
  <c r="E37" i="78"/>
  <c r="E36" i="75"/>
  <c r="E91" i="126"/>
  <c r="E92" i="126"/>
  <c r="E90" i="123"/>
  <c r="E91" i="123"/>
  <c r="E90" i="120"/>
  <c r="E91" i="120"/>
  <c r="E90" i="118"/>
  <c r="E91" i="118"/>
  <c r="E90" i="115"/>
  <c r="E91" i="115"/>
  <c r="E90" i="110"/>
  <c r="E91" i="110"/>
  <c r="E90" i="113"/>
  <c r="E91" i="113"/>
  <c r="E90" i="107"/>
  <c r="E91" i="107"/>
  <c r="E91" i="104"/>
  <c r="E92" i="104"/>
  <c r="E90" i="101"/>
  <c r="E91" i="101"/>
  <c r="E90" i="98"/>
  <c r="E91" i="98"/>
  <c r="E90" i="95"/>
  <c r="E91" i="95"/>
  <c r="E90" i="92"/>
  <c r="E91" i="92"/>
  <c r="E91" i="89"/>
  <c r="E92" i="89"/>
  <c r="E90" i="83"/>
  <c r="E91" i="83"/>
  <c r="E90" i="80"/>
  <c r="E91" i="80"/>
  <c r="E91" i="78"/>
  <c r="E92" i="78"/>
  <c r="E90" i="75"/>
  <c r="E91" i="75"/>
  <c r="E95" i="126"/>
  <c r="E96" i="126"/>
  <c r="E94" i="123"/>
  <c r="E95" i="123"/>
  <c r="E94" i="120"/>
  <c r="E95" i="120"/>
  <c r="E94" i="118"/>
  <c r="E95" i="118"/>
  <c r="E94" i="115"/>
  <c r="E95" i="115"/>
  <c r="E94" i="113"/>
  <c r="E95" i="113"/>
  <c r="E94" i="110"/>
  <c r="E95" i="110"/>
  <c r="E94" i="107"/>
  <c r="E95" i="107"/>
  <c r="E95" i="104"/>
  <c r="E96" i="104"/>
  <c r="E94" i="101"/>
  <c r="E95" i="101"/>
  <c r="E94" i="98"/>
  <c r="E95" i="98"/>
  <c r="E94" i="95"/>
  <c r="E95" i="95"/>
  <c r="E94" i="92"/>
  <c r="E95" i="92"/>
  <c r="E95" i="89"/>
  <c r="E96" i="89"/>
  <c r="E94" i="86"/>
  <c r="E95" i="86"/>
  <c r="E94" i="83"/>
  <c r="E95" i="83"/>
  <c r="E94" i="80"/>
  <c r="E95" i="80"/>
  <c r="E95" i="78"/>
  <c r="E96" i="78"/>
  <c r="E94" i="75"/>
  <c r="E95" i="75"/>
  <c r="F26" i="129" l="1"/>
  <c r="F47" i="126" l="1"/>
  <c r="F46" i="126"/>
  <c r="F46" i="123"/>
  <c r="F45" i="123"/>
  <c r="F46" i="120"/>
  <c r="F45" i="120"/>
  <c r="F46" i="118"/>
  <c r="F45" i="118"/>
  <c r="F46" i="115"/>
  <c r="F45" i="115"/>
  <c r="F46" i="113"/>
  <c r="F45" i="113"/>
  <c r="F46" i="110"/>
  <c r="F45" i="110"/>
  <c r="F46" i="107"/>
  <c r="F45" i="107"/>
  <c r="F47" i="104"/>
  <c r="F46" i="104"/>
  <c r="F46" i="101"/>
  <c r="F45" i="101"/>
  <c r="F46" i="98"/>
  <c r="F45" i="98"/>
  <c r="F46" i="95"/>
  <c r="F45" i="95"/>
  <c r="F46" i="92"/>
  <c r="F45" i="92"/>
  <c r="F47" i="89"/>
  <c r="F46" i="89"/>
  <c r="F46" i="86"/>
  <c r="F45" i="86"/>
  <c r="F46" i="83"/>
  <c r="F45" i="83"/>
  <c r="F46" i="80"/>
  <c r="F45" i="80"/>
  <c r="F47" i="78"/>
  <c r="F46" i="78"/>
  <c r="F46" i="75"/>
  <c r="F45" i="75"/>
  <c r="F46" i="71"/>
  <c r="F45" i="71"/>
  <c r="E126" i="38" l="1"/>
  <c r="E107" i="38"/>
  <c r="E108" i="38" s="1"/>
  <c r="E79" i="38"/>
  <c r="E80" i="38" s="1"/>
  <c r="E78" i="38"/>
  <c r="E72" i="38"/>
  <c r="E94" i="38" s="1"/>
  <c r="E96" i="38" s="1"/>
  <c r="F57" i="38"/>
  <c r="F138" i="38" s="1"/>
  <c r="F53" i="38"/>
  <c r="F42" i="38"/>
  <c r="F41" i="38"/>
  <c r="F48" i="38" s="1"/>
  <c r="F137" i="38" s="1"/>
  <c r="G35" i="38"/>
  <c r="G29" i="38"/>
  <c r="G36" i="38" s="1"/>
  <c r="E126" i="36"/>
  <c r="E107" i="36"/>
  <c r="E84" i="36"/>
  <c r="E85" i="36" s="1"/>
  <c r="E78" i="36"/>
  <c r="E80" i="36" s="1"/>
  <c r="E72" i="36"/>
  <c r="E94" i="36" s="1"/>
  <c r="E96" i="36" s="1"/>
  <c r="F53" i="36"/>
  <c r="F57" i="36" s="1"/>
  <c r="F138" i="36" s="1"/>
  <c r="F42" i="36"/>
  <c r="G35" i="36"/>
  <c r="G29" i="36"/>
  <c r="F10" i="128"/>
  <c r="F9" i="128"/>
  <c r="F8" i="128"/>
  <c r="F7" i="128"/>
  <c r="F6" i="128"/>
  <c r="F5" i="128"/>
  <c r="F4" i="128"/>
  <c r="F3" i="128"/>
  <c r="F2" i="128"/>
  <c r="F4" i="127"/>
  <c r="F3" i="127"/>
  <c r="F2" i="127"/>
  <c r="C102" i="126"/>
  <c r="E102" i="126" s="1"/>
  <c r="E101" i="126"/>
  <c r="E76" i="126"/>
  <c r="E66" i="126"/>
  <c r="E43" i="126"/>
  <c r="E54" i="126" s="1"/>
  <c r="E32" i="126"/>
  <c r="E53" i="126" s="1"/>
  <c r="F25" i="126"/>
  <c r="F12" i="125"/>
  <c r="F11" i="125"/>
  <c r="F10" i="125"/>
  <c r="F9" i="125"/>
  <c r="F8" i="125"/>
  <c r="F7" i="125"/>
  <c r="F6" i="125"/>
  <c r="F5" i="125"/>
  <c r="F4" i="125"/>
  <c r="F3" i="125"/>
  <c r="F2" i="125"/>
  <c r="F13" i="125" s="1"/>
  <c r="F14" i="125" s="1"/>
  <c r="F84" i="123" s="1"/>
  <c r="F3" i="124"/>
  <c r="F2" i="124"/>
  <c r="C101" i="123"/>
  <c r="E101" i="123" s="1"/>
  <c r="E100" i="123"/>
  <c r="E75" i="123"/>
  <c r="E65" i="123"/>
  <c r="E42" i="123"/>
  <c r="E53" i="123" s="1"/>
  <c r="E31" i="123"/>
  <c r="E52" i="123" s="1"/>
  <c r="F25" i="123"/>
  <c r="F10" i="122"/>
  <c r="F9" i="122"/>
  <c r="F8" i="122"/>
  <c r="F7" i="122"/>
  <c r="F6" i="122"/>
  <c r="F5" i="122"/>
  <c r="F4" i="122"/>
  <c r="F3" i="122"/>
  <c r="F2" i="122"/>
  <c r="F4" i="121"/>
  <c r="F3" i="121"/>
  <c r="F2" i="121"/>
  <c r="C101" i="120"/>
  <c r="E101" i="120" s="1"/>
  <c r="E100" i="120"/>
  <c r="E75" i="120"/>
  <c r="E65" i="120"/>
  <c r="E53" i="120"/>
  <c r="E42" i="120"/>
  <c r="E31" i="120"/>
  <c r="E52" i="120" s="1"/>
  <c r="F25" i="120"/>
  <c r="F26" i="120" s="1"/>
  <c r="F4" i="119"/>
  <c r="F5" i="119" s="1"/>
  <c r="F6" i="119" s="1"/>
  <c r="F83" i="118" s="1"/>
  <c r="F86" i="118" s="1"/>
  <c r="F108" i="118" s="1"/>
  <c r="F3" i="119"/>
  <c r="F2" i="119"/>
  <c r="C101" i="118"/>
  <c r="E101" i="118" s="1"/>
  <c r="E100" i="118"/>
  <c r="E75" i="118"/>
  <c r="E65" i="118"/>
  <c r="E52" i="118"/>
  <c r="E42" i="118"/>
  <c r="E53" i="118" s="1"/>
  <c r="E31" i="118"/>
  <c r="F25" i="118"/>
  <c r="F2" i="117"/>
  <c r="F3" i="117" s="1"/>
  <c r="F4" i="117" s="1"/>
  <c r="F84" i="115" s="1"/>
  <c r="F4" i="116"/>
  <c r="F3" i="116"/>
  <c r="F2" i="116"/>
  <c r="F5" i="116" s="1"/>
  <c r="F6" i="116" s="1"/>
  <c r="F83" i="115" s="1"/>
  <c r="C101" i="115"/>
  <c r="E101" i="115" s="1"/>
  <c r="E100" i="115"/>
  <c r="E75" i="115"/>
  <c r="E65" i="115"/>
  <c r="E42" i="115"/>
  <c r="E53" i="115" s="1"/>
  <c r="E31" i="115"/>
  <c r="E52" i="115" s="1"/>
  <c r="F25" i="115"/>
  <c r="F26" i="115" s="1"/>
  <c r="F4" i="114"/>
  <c r="F3" i="114"/>
  <c r="F2" i="114"/>
  <c r="C101" i="113"/>
  <c r="E101" i="113" s="1"/>
  <c r="E100" i="113"/>
  <c r="E75" i="113"/>
  <c r="E65" i="113"/>
  <c r="E52" i="113"/>
  <c r="E42" i="113"/>
  <c r="E53" i="113" s="1"/>
  <c r="E31" i="113"/>
  <c r="F25" i="113"/>
  <c r="F8" i="112"/>
  <c r="F7" i="112"/>
  <c r="F6" i="112"/>
  <c r="F5" i="112"/>
  <c r="F4" i="112"/>
  <c r="F3" i="112"/>
  <c r="F2" i="112"/>
  <c r="F3" i="111"/>
  <c r="F2" i="111"/>
  <c r="F4" i="111" s="1"/>
  <c r="F5" i="111" s="1"/>
  <c r="F83" i="110" s="1"/>
  <c r="C101" i="110"/>
  <c r="E101" i="110" s="1"/>
  <c r="E100" i="110"/>
  <c r="E75" i="110"/>
  <c r="E65" i="110"/>
  <c r="E42" i="110"/>
  <c r="E53" i="110" s="1"/>
  <c r="E31" i="110"/>
  <c r="E52" i="110" s="1"/>
  <c r="F25" i="110"/>
  <c r="F26" i="110" s="1"/>
  <c r="F61" i="110" s="1"/>
  <c r="F7" i="109"/>
  <c r="F6" i="109"/>
  <c r="F5" i="109"/>
  <c r="F4" i="109"/>
  <c r="F3" i="109"/>
  <c r="F2" i="109"/>
  <c r="F8" i="109" s="1"/>
  <c r="F9" i="109" s="1"/>
  <c r="F84" i="107" s="1"/>
  <c r="F3" i="108"/>
  <c r="F2" i="108"/>
  <c r="F4" i="108" s="1"/>
  <c r="F5" i="108" s="1"/>
  <c r="F83" i="107" s="1"/>
  <c r="C101" i="107"/>
  <c r="E101" i="107" s="1"/>
  <c r="E100" i="107"/>
  <c r="E75" i="107"/>
  <c r="E65" i="107"/>
  <c r="E42" i="107"/>
  <c r="E53" i="107" s="1"/>
  <c r="E31" i="107"/>
  <c r="E52" i="107" s="1"/>
  <c r="F25" i="107"/>
  <c r="F6" i="106"/>
  <c r="F5" i="106"/>
  <c r="F4" i="106"/>
  <c r="F3" i="106"/>
  <c r="F2" i="106"/>
  <c r="F3" i="105"/>
  <c r="F2" i="105"/>
  <c r="F4" i="105" s="1"/>
  <c r="F5" i="105" s="1"/>
  <c r="F84" i="104" s="1"/>
  <c r="C102" i="104"/>
  <c r="E102" i="104" s="1"/>
  <c r="E101" i="104"/>
  <c r="E76" i="104"/>
  <c r="E66" i="104"/>
  <c r="E43" i="104"/>
  <c r="E54" i="104" s="1"/>
  <c r="E32" i="104"/>
  <c r="E53" i="104" s="1"/>
  <c r="F25" i="104"/>
  <c r="F6" i="103"/>
  <c r="F5" i="103"/>
  <c r="F4" i="103"/>
  <c r="F3" i="103"/>
  <c r="F2" i="103"/>
  <c r="F7" i="103" s="1"/>
  <c r="F8" i="103" s="1"/>
  <c r="F84" i="101" s="1"/>
  <c r="F3" i="102"/>
  <c r="F2" i="102"/>
  <c r="C101" i="101"/>
  <c r="E101" i="101" s="1"/>
  <c r="E100" i="101"/>
  <c r="E75" i="101"/>
  <c r="E65" i="101"/>
  <c r="E42" i="101"/>
  <c r="E53" i="101" s="1"/>
  <c r="E31" i="101"/>
  <c r="E52" i="101" s="1"/>
  <c r="F25" i="101"/>
  <c r="F7" i="100"/>
  <c r="F6" i="100"/>
  <c r="F5" i="100"/>
  <c r="F4" i="100"/>
  <c r="F3" i="100"/>
  <c r="F2" i="100"/>
  <c r="F3" i="99"/>
  <c r="F2" i="99"/>
  <c r="F4" i="99" s="1"/>
  <c r="F5" i="99" s="1"/>
  <c r="F83" i="98" s="1"/>
  <c r="C101" i="98"/>
  <c r="E101" i="98" s="1"/>
  <c r="E100" i="98"/>
  <c r="E75" i="98"/>
  <c r="E65" i="98"/>
  <c r="E52" i="98"/>
  <c r="E42" i="98"/>
  <c r="E53" i="98" s="1"/>
  <c r="E31" i="98"/>
  <c r="F25" i="98"/>
  <c r="F7" i="97"/>
  <c r="F6" i="97"/>
  <c r="F5" i="97"/>
  <c r="F4" i="97"/>
  <c r="F3" i="97"/>
  <c r="F2" i="97"/>
  <c r="F3" i="96"/>
  <c r="F4" i="96" s="1"/>
  <c r="F5" i="96" s="1"/>
  <c r="F83" i="95" s="1"/>
  <c r="F2" i="96"/>
  <c r="C101" i="95"/>
  <c r="E101" i="95" s="1"/>
  <c r="E100" i="95"/>
  <c r="E75" i="95"/>
  <c r="E65" i="95"/>
  <c r="F49" i="95"/>
  <c r="F54" i="95" s="1"/>
  <c r="E42" i="95"/>
  <c r="E53" i="95" s="1"/>
  <c r="E31" i="95"/>
  <c r="E52" i="95" s="1"/>
  <c r="F25" i="95"/>
  <c r="F26" i="95" s="1"/>
  <c r="F12" i="94"/>
  <c r="F11" i="94"/>
  <c r="F10" i="94"/>
  <c r="F9" i="94"/>
  <c r="F8" i="94"/>
  <c r="F7" i="94"/>
  <c r="F6" i="94"/>
  <c r="F5" i="94"/>
  <c r="F4" i="94"/>
  <c r="F3" i="94"/>
  <c r="F2" i="94"/>
  <c r="F3" i="93"/>
  <c r="F2" i="93"/>
  <c r="C101" i="92"/>
  <c r="E101" i="92" s="1"/>
  <c r="E100" i="92"/>
  <c r="E75" i="92"/>
  <c r="E65" i="92"/>
  <c r="E42" i="92"/>
  <c r="E53" i="92" s="1"/>
  <c r="E31" i="92"/>
  <c r="E52" i="92" s="1"/>
  <c r="F25" i="92"/>
  <c r="F12" i="91"/>
  <c r="F11" i="91"/>
  <c r="F10" i="91"/>
  <c r="F9" i="91"/>
  <c r="F8" i="91"/>
  <c r="F7" i="91"/>
  <c r="F6" i="91"/>
  <c r="F5" i="91"/>
  <c r="F4" i="91"/>
  <c r="F3" i="91"/>
  <c r="F2" i="91"/>
  <c r="F3" i="90"/>
  <c r="F2" i="90"/>
  <c r="F4" i="90" s="1"/>
  <c r="F5" i="90" s="1"/>
  <c r="F84" i="89" s="1"/>
  <c r="C102" i="89"/>
  <c r="E102" i="89" s="1"/>
  <c r="E101" i="89"/>
  <c r="E76" i="89"/>
  <c r="E66" i="89"/>
  <c r="E43" i="89"/>
  <c r="E54" i="89" s="1"/>
  <c r="E32" i="89"/>
  <c r="E53" i="89" s="1"/>
  <c r="F25" i="89"/>
  <c r="F8" i="88"/>
  <c r="F7" i="88"/>
  <c r="F6" i="88"/>
  <c r="F4" i="88"/>
  <c r="F10" i="88" s="1"/>
  <c r="F11" i="88" s="1"/>
  <c r="F84" i="86" s="1"/>
  <c r="F3" i="88"/>
  <c r="F2" i="88"/>
  <c r="F4" i="87"/>
  <c r="F3" i="87"/>
  <c r="F2" i="87"/>
  <c r="F5" i="87" s="1"/>
  <c r="F6" i="87" s="1"/>
  <c r="F83" i="86" s="1"/>
  <c r="C101" i="86"/>
  <c r="E101" i="86" s="1"/>
  <c r="E100" i="86"/>
  <c r="E75" i="86"/>
  <c r="E65" i="86"/>
  <c r="E42" i="86"/>
  <c r="E53" i="86" s="1"/>
  <c r="E31" i="86"/>
  <c r="E52" i="86" s="1"/>
  <c r="F25" i="86"/>
  <c r="F6" i="85"/>
  <c r="F5" i="85"/>
  <c r="F4" i="85"/>
  <c r="F3" i="85"/>
  <c r="F2" i="85"/>
  <c r="F4" i="84"/>
  <c r="F3" i="84"/>
  <c r="F5" i="84" s="1"/>
  <c r="F6" i="84" s="1"/>
  <c r="F83" i="83" s="1"/>
  <c r="F2" i="84"/>
  <c r="C101" i="83"/>
  <c r="E101" i="83" s="1"/>
  <c r="E100" i="83"/>
  <c r="E75" i="83"/>
  <c r="E65" i="83"/>
  <c r="E42" i="83"/>
  <c r="E53" i="83" s="1"/>
  <c r="E31" i="83"/>
  <c r="E52" i="83" s="1"/>
  <c r="F25" i="83"/>
  <c r="F6" i="82"/>
  <c r="F5" i="82"/>
  <c r="F4" i="82"/>
  <c r="F3" i="82"/>
  <c r="F2" i="82"/>
  <c r="F4" i="81"/>
  <c r="F3" i="81"/>
  <c r="F2" i="81"/>
  <c r="F5" i="81" s="1"/>
  <c r="F6" i="81" s="1"/>
  <c r="F83" i="80" s="1"/>
  <c r="C101" i="80"/>
  <c r="E101" i="80" s="1"/>
  <c r="E100" i="80"/>
  <c r="E75" i="80"/>
  <c r="E65" i="80"/>
  <c r="E52" i="80"/>
  <c r="E42" i="80"/>
  <c r="E53" i="80" s="1"/>
  <c r="E31" i="80"/>
  <c r="F25" i="80"/>
  <c r="F4" i="79"/>
  <c r="F3" i="79"/>
  <c r="F2" i="79"/>
  <c r="F5" i="79" s="1"/>
  <c r="F6" i="79" s="1"/>
  <c r="F84" i="78" s="1"/>
  <c r="F87" i="78" s="1"/>
  <c r="F109" i="78" s="1"/>
  <c r="C102" i="78"/>
  <c r="E102" i="78" s="1"/>
  <c r="E101" i="78"/>
  <c r="E76" i="78"/>
  <c r="E66" i="78"/>
  <c r="E43" i="78"/>
  <c r="E54" i="78" s="1"/>
  <c r="E32" i="78"/>
  <c r="E53" i="78" s="1"/>
  <c r="F26" i="78"/>
  <c r="F65" i="78" s="1"/>
  <c r="F25" i="78"/>
  <c r="E20" i="78"/>
  <c r="F4" i="77"/>
  <c r="F3" i="77"/>
  <c r="F2" i="77"/>
  <c r="F5" i="77" s="1"/>
  <c r="F6" i="77" s="1"/>
  <c r="F84" i="75" s="1"/>
  <c r="F4" i="76"/>
  <c r="F3" i="76"/>
  <c r="F2" i="76"/>
  <c r="F5" i="76" s="1"/>
  <c r="F6" i="76" s="1"/>
  <c r="F83" i="75" s="1"/>
  <c r="F86" i="75" s="1"/>
  <c r="F108" i="75" s="1"/>
  <c r="C101" i="75"/>
  <c r="E101" i="75" s="1"/>
  <c r="E100" i="75"/>
  <c r="E75" i="75"/>
  <c r="E65" i="75"/>
  <c r="E42" i="75"/>
  <c r="E53" i="75" s="1"/>
  <c r="E31" i="75"/>
  <c r="E52" i="75" s="1"/>
  <c r="F25" i="75"/>
  <c r="F4" i="74"/>
  <c r="F3" i="74"/>
  <c r="F2" i="74"/>
  <c r="F4" i="72"/>
  <c r="F3" i="72"/>
  <c r="F2" i="72"/>
  <c r="F5" i="72" s="1"/>
  <c r="F6" i="72" s="1"/>
  <c r="F83" i="71" s="1"/>
  <c r="C101" i="71"/>
  <c r="E101" i="71" s="1"/>
  <c r="E100" i="71"/>
  <c r="E75" i="71"/>
  <c r="E65" i="71"/>
  <c r="E52" i="71"/>
  <c r="E42" i="71"/>
  <c r="E53" i="71" s="1"/>
  <c r="E31" i="71"/>
  <c r="F25" i="71"/>
  <c r="E126" i="12"/>
  <c r="E107" i="12"/>
  <c r="E78" i="12"/>
  <c r="E72" i="12"/>
  <c r="E94" i="12" s="1"/>
  <c r="F53" i="12"/>
  <c r="F57" i="12" s="1"/>
  <c r="F138" i="12" s="1"/>
  <c r="F42" i="12"/>
  <c r="G35" i="12"/>
  <c r="G29" i="12"/>
  <c r="G36" i="12" s="1"/>
  <c r="F49" i="123" l="1"/>
  <c r="F54" i="123" s="1"/>
  <c r="F26" i="123"/>
  <c r="F49" i="118"/>
  <c r="F54" i="118" s="1"/>
  <c r="F49" i="113"/>
  <c r="F54" i="113" s="1"/>
  <c r="F49" i="107"/>
  <c r="F54" i="107" s="1"/>
  <c r="F49" i="101"/>
  <c r="F54" i="101" s="1"/>
  <c r="F49" i="98"/>
  <c r="F54" i="98" s="1"/>
  <c r="F26" i="86"/>
  <c r="F61" i="86" s="1"/>
  <c r="F49" i="83"/>
  <c r="F54" i="83" s="1"/>
  <c r="F49" i="80"/>
  <c r="F54" i="80" s="1"/>
  <c r="F50" i="78"/>
  <c r="F55" i="78" s="1"/>
  <c r="F26" i="75"/>
  <c r="F61" i="75" s="1"/>
  <c r="F136" i="38"/>
  <c r="F140" i="38" s="1"/>
  <c r="F101" i="38"/>
  <c r="F71" i="38"/>
  <c r="F86" i="71"/>
  <c r="F108" i="71" s="1"/>
  <c r="F26" i="83"/>
  <c r="F29" i="83" s="1"/>
  <c r="F29" i="86"/>
  <c r="F5" i="114"/>
  <c r="F6" i="114" s="1"/>
  <c r="F83" i="113" s="1"/>
  <c r="F86" i="113" s="1"/>
  <c r="F108" i="113" s="1"/>
  <c r="F5" i="74"/>
  <c r="F6" i="74" s="1"/>
  <c r="F84" i="71" s="1"/>
  <c r="F50" i="89"/>
  <c r="F55" i="89" s="1"/>
  <c r="E80" i="12"/>
  <c r="F26" i="80"/>
  <c r="F104" i="80" s="1"/>
  <c r="F26" i="98"/>
  <c r="F104" i="98" s="1"/>
  <c r="F26" i="101"/>
  <c r="F104" i="101" s="1"/>
  <c r="F26" i="107"/>
  <c r="F61" i="107" s="1"/>
  <c r="F26" i="118"/>
  <c r="F29" i="118" s="1"/>
  <c r="E79" i="36"/>
  <c r="E79" i="12"/>
  <c r="F13" i="91"/>
  <c r="F14" i="91" s="1"/>
  <c r="F85" i="89" s="1"/>
  <c r="F87" i="89" s="1"/>
  <c r="F109" i="89" s="1"/>
  <c r="F49" i="92"/>
  <c r="F54" i="92" s="1"/>
  <c r="F8" i="100"/>
  <c r="F9" i="100" s="1"/>
  <c r="F84" i="98" s="1"/>
  <c r="F9" i="112"/>
  <c r="F10" i="112" s="1"/>
  <c r="F84" i="110" s="1"/>
  <c r="F26" i="113"/>
  <c r="F64" i="113" s="1"/>
  <c r="E108" i="36"/>
  <c r="E109" i="36" s="1"/>
  <c r="E84" i="38"/>
  <c r="E85" i="38" s="1"/>
  <c r="F49" i="75"/>
  <c r="F54" i="75" s="1"/>
  <c r="F49" i="86"/>
  <c r="F54" i="86" s="1"/>
  <c r="F26" i="89"/>
  <c r="F26" i="92"/>
  <c r="F8" i="97"/>
  <c r="F9" i="97" s="1"/>
  <c r="F84" i="95" s="1"/>
  <c r="F4" i="102"/>
  <c r="F5" i="102" s="1"/>
  <c r="F83" i="101" s="1"/>
  <c r="F86" i="101" s="1"/>
  <c r="F108" i="101" s="1"/>
  <c r="F50" i="104"/>
  <c r="F55" i="104" s="1"/>
  <c r="F29" i="110"/>
  <c r="F5" i="121"/>
  <c r="F6" i="121" s="1"/>
  <c r="F83" i="120" s="1"/>
  <c r="F4" i="124"/>
  <c r="F5" i="124" s="1"/>
  <c r="F83" i="123" s="1"/>
  <c r="F86" i="123" s="1"/>
  <c r="F108" i="123" s="1"/>
  <c r="F5" i="127"/>
  <c r="F6" i="127" s="1"/>
  <c r="F84" i="126" s="1"/>
  <c r="G36" i="36"/>
  <c r="F49" i="71"/>
  <c r="F54" i="71" s="1"/>
  <c r="F26" i="71"/>
  <c r="F30" i="71" s="1"/>
  <c r="F94" i="12"/>
  <c r="E96" i="12"/>
  <c r="F106" i="12"/>
  <c r="F95" i="12"/>
  <c r="F68" i="12"/>
  <c r="F105" i="12"/>
  <c r="F41" i="12"/>
  <c r="F48" i="12" s="1"/>
  <c r="F137" i="12" s="1"/>
  <c r="F102" i="12"/>
  <c r="F92" i="12"/>
  <c r="F67" i="12"/>
  <c r="F104" i="12"/>
  <c r="F77" i="12"/>
  <c r="F78" i="12" s="1"/>
  <c r="F66" i="12"/>
  <c r="F136" i="12"/>
  <c r="F103" i="12"/>
  <c r="F93" i="12"/>
  <c r="F83" i="12"/>
  <c r="F65" i="12"/>
  <c r="F64" i="12"/>
  <c r="F101" i="12"/>
  <c r="F71" i="12"/>
  <c r="F70" i="12"/>
  <c r="F90" i="12"/>
  <c r="F69" i="12"/>
  <c r="F86" i="95"/>
  <c r="F108" i="95" s="1"/>
  <c r="F86" i="86"/>
  <c r="F108" i="86" s="1"/>
  <c r="F13" i="94"/>
  <c r="F14" i="94" s="1"/>
  <c r="F84" i="92" s="1"/>
  <c r="F86" i="110"/>
  <c r="F108" i="110" s="1"/>
  <c r="F50" i="126"/>
  <c r="F55" i="126" s="1"/>
  <c r="F26" i="126"/>
  <c r="F65" i="126" s="1"/>
  <c r="E108" i="12"/>
  <c r="E109" i="12" s="1"/>
  <c r="F86" i="80"/>
  <c r="F108" i="80" s="1"/>
  <c r="F64" i="86"/>
  <c r="F30" i="86"/>
  <c r="F104" i="86"/>
  <c r="F7" i="85"/>
  <c r="F8" i="85" s="1"/>
  <c r="F84" i="83" s="1"/>
  <c r="F86" i="83" s="1"/>
  <c r="F108" i="83" s="1"/>
  <c r="E84" i="12"/>
  <c r="E85" i="12" s="1"/>
  <c r="F7" i="82"/>
  <c r="F8" i="82" s="1"/>
  <c r="F84" i="80" s="1"/>
  <c r="F30" i="95"/>
  <c r="F61" i="95"/>
  <c r="F38" i="95"/>
  <c r="F29" i="95"/>
  <c r="F31" i="95" s="1"/>
  <c r="F35" i="95" s="1"/>
  <c r="F104" i="95"/>
  <c r="F64" i="95"/>
  <c r="F40" i="95"/>
  <c r="E109" i="38"/>
  <c r="F86" i="98"/>
  <c r="F108" i="98" s="1"/>
  <c r="F64" i="75"/>
  <c r="F30" i="75"/>
  <c r="F27" i="78"/>
  <c r="F4" i="93"/>
  <c r="F5" i="93" s="1"/>
  <c r="F83" i="92" s="1"/>
  <c r="F142" i="38"/>
  <c r="F143" i="38" s="1"/>
  <c r="F29" i="80"/>
  <c r="F29" i="98"/>
  <c r="F31" i="98" s="1"/>
  <c r="F38" i="98" s="1"/>
  <c r="F61" i="98"/>
  <c r="F86" i="115"/>
  <c r="F108" i="115" s="1"/>
  <c r="F11" i="128"/>
  <c r="F12" i="128" s="1"/>
  <c r="F85" i="126" s="1"/>
  <c r="F94" i="36"/>
  <c r="F30" i="80"/>
  <c r="F30" i="98"/>
  <c r="F39" i="98"/>
  <c r="F7" i="106"/>
  <c r="F8" i="106" s="1"/>
  <c r="F85" i="104" s="1"/>
  <c r="F104" i="120"/>
  <c r="F64" i="120"/>
  <c r="F30" i="120"/>
  <c r="F61" i="120"/>
  <c r="F29" i="120"/>
  <c r="F31" i="120" s="1"/>
  <c r="F40" i="98"/>
  <c r="F64" i="98"/>
  <c r="F29" i="101"/>
  <c r="F104" i="115"/>
  <c r="F64" i="115"/>
  <c r="F30" i="115"/>
  <c r="F61" i="115"/>
  <c r="F29" i="115"/>
  <c r="F11" i="122"/>
  <c r="F12" i="122" s="1"/>
  <c r="F84" i="120" s="1"/>
  <c r="F105" i="36"/>
  <c r="F67" i="36"/>
  <c r="F41" i="36"/>
  <c r="F48" i="36" s="1"/>
  <c r="F137" i="36" s="1"/>
  <c r="F104" i="36"/>
  <c r="F77" i="36"/>
  <c r="F78" i="36" s="1"/>
  <c r="F66" i="36"/>
  <c r="F102" i="36"/>
  <c r="F92" i="36"/>
  <c r="F64" i="36"/>
  <c r="F101" i="36"/>
  <c r="F71" i="36"/>
  <c r="F90" i="36"/>
  <c r="F70" i="36"/>
  <c r="F69" i="36"/>
  <c r="F106" i="36"/>
  <c r="F95" i="36"/>
  <c r="F68" i="36"/>
  <c r="F103" i="36"/>
  <c r="F35" i="98"/>
  <c r="F86" i="107"/>
  <c r="F108" i="107" s="1"/>
  <c r="F64" i="110"/>
  <c r="F30" i="110"/>
  <c r="F31" i="110" s="1"/>
  <c r="F104" i="110"/>
  <c r="F36" i="98"/>
  <c r="F65" i="36"/>
  <c r="F87" i="104"/>
  <c r="F109" i="104" s="1"/>
  <c r="F26" i="104"/>
  <c r="F61" i="113"/>
  <c r="F49" i="115"/>
  <c r="F54" i="115" s="1"/>
  <c r="F49" i="120"/>
  <c r="F54" i="120" s="1"/>
  <c r="F29" i="123"/>
  <c r="F61" i="123"/>
  <c r="F66" i="38"/>
  <c r="F77" i="38"/>
  <c r="F78" i="38" s="1"/>
  <c r="F104" i="38"/>
  <c r="F30" i="123"/>
  <c r="F67" i="38"/>
  <c r="F94" i="38"/>
  <c r="F105" i="38"/>
  <c r="F64" i="123"/>
  <c r="F68" i="38"/>
  <c r="F95" i="38"/>
  <c r="F106" i="38"/>
  <c r="F29" i="107"/>
  <c r="F49" i="110"/>
  <c r="F54" i="110" s="1"/>
  <c r="F104" i="113"/>
  <c r="F69" i="38"/>
  <c r="F30" i="107"/>
  <c r="F104" i="123"/>
  <c r="F70" i="38"/>
  <c r="F90" i="38"/>
  <c r="F64" i="38"/>
  <c r="F92" i="38"/>
  <c r="F102" i="38"/>
  <c r="F107" i="38" s="1"/>
  <c r="F65" i="38"/>
  <c r="F83" i="38"/>
  <c r="F93" i="38"/>
  <c r="F103" i="38"/>
  <c r="F87" i="126" l="1"/>
  <c r="F109" i="126" s="1"/>
  <c r="F86" i="120"/>
  <c r="F108" i="120" s="1"/>
  <c r="F61" i="118"/>
  <c r="F104" i="118"/>
  <c r="F64" i="118"/>
  <c r="F30" i="118"/>
  <c r="F31" i="118" s="1"/>
  <c r="F61" i="101"/>
  <c r="F37" i="98"/>
  <c r="F31" i="86"/>
  <c r="F61" i="83"/>
  <c r="F64" i="80"/>
  <c r="F61" i="80"/>
  <c r="F31" i="80"/>
  <c r="F38" i="80" s="1"/>
  <c r="F104" i="75"/>
  <c r="F29" i="75"/>
  <c r="F31" i="75" s="1"/>
  <c r="F41" i="86"/>
  <c r="F59" i="86" s="1"/>
  <c r="F39" i="86"/>
  <c r="F37" i="110"/>
  <c r="F34" i="110"/>
  <c r="F40" i="110"/>
  <c r="F36" i="110"/>
  <c r="F41" i="110"/>
  <c r="F59" i="110" s="1"/>
  <c r="F39" i="110"/>
  <c r="F35" i="110"/>
  <c r="F31" i="107"/>
  <c r="F37" i="107" s="1"/>
  <c r="F35" i="80"/>
  <c r="F140" i="36"/>
  <c r="F39" i="80"/>
  <c r="F64" i="101"/>
  <c r="F30" i="101"/>
  <c r="F31" i="101" s="1"/>
  <c r="F104" i="83"/>
  <c r="F64" i="83"/>
  <c r="F30" i="83"/>
  <c r="F31" i="83" s="1"/>
  <c r="F29" i="113"/>
  <c r="F31" i="113" s="1"/>
  <c r="F36" i="80"/>
  <c r="F30" i="113"/>
  <c r="F37" i="80"/>
  <c r="F104" i="71"/>
  <c r="F136" i="36"/>
  <c r="F83" i="36"/>
  <c r="F84" i="36" s="1"/>
  <c r="F85" i="36" s="1"/>
  <c r="F116" i="36" s="1"/>
  <c r="F93" i="36"/>
  <c r="F61" i="92"/>
  <c r="F30" i="92"/>
  <c r="F64" i="92"/>
  <c r="F104" i="92"/>
  <c r="F29" i="92"/>
  <c r="F104" i="107"/>
  <c r="F64" i="107"/>
  <c r="F34" i="107"/>
  <c r="F40" i="80"/>
  <c r="F65" i="89"/>
  <c r="F27" i="89"/>
  <c r="F61" i="71"/>
  <c r="F29" i="71"/>
  <c r="F31" i="71" s="1"/>
  <c r="F40" i="71" s="1"/>
  <c r="F64" i="71"/>
  <c r="F108" i="38"/>
  <c r="F109" i="38"/>
  <c r="F118" i="38" s="1"/>
  <c r="F142" i="36"/>
  <c r="F143" i="36" s="1"/>
  <c r="F79" i="36"/>
  <c r="F80" i="36" s="1"/>
  <c r="F115" i="36" s="1"/>
  <c r="F36" i="107"/>
  <c r="F52" i="80"/>
  <c r="F34" i="80"/>
  <c r="F41" i="80"/>
  <c r="F59" i="80" s="1"/>
  <c r="F52" i="95"/>
  <c r="F36" i="95"/>
  <c r="F34" i="86"/>
  <c r="F91" i="36"/>
  <c r="F96" i="36"/>
  <c r="F117" i="36" s="1"/>
  <c r="F31" i="123"/>
  <c r="F107" i="36"/>
  <c r="F36" i="120"/>
  <c r="F34" i="120"/>
  <c r="F38" i="120"/>
  <c r="F91" i="38"/>
  <c r="F96" i="38" s="1"/>
  <c r="F117" i="38" s="1"/>
  <c r="F31" i="115"/>
  <c r="F31" i="78"/>
  <c r="F62" i="78"/>
  <c r="F30" i="78"/>
  <c r="F105" i="78"/>
  <c r="F41" i="95"/>
  <c r="F59" i="95" s="1"/>
  <c r="F35" i="86"/>
  <c r="F40" i="86"/>
  <c r="F107" i="12"/>
  <c r="F140" i="12"/>
  <c r="F72" i="38"/>
  <c r="F114" i="38" s="1"/>
  <c r="F39" i="107"/>
  <c r="F79" i="38"/>
  <c r="F80" i="38" s="1"/>
  <c r="F115" i="38" s="1"/>
  <c r="F52" i="110"/>
  <c r="F38" i="110"/>
  <c r="F72" i="36"/>
  <c r="F114" i="36" s="1"/>
  <c r="F37" i="120"/>
  <c r="F39" i="120"/>
  <c r="F35" i="120"/>
  <c r="F34" i="95"/>
  <c r="F27" i="126"/>
  <c r="F85" i="38"/>
  <c r="F116" i="38" s="1"/>
  <c r="F84" i="38"/>
  <c r="F65" i="104"/>
  <c r="F27" i="104"/>
  <c r="F52" i="98"/>
  <c r="F41" i="98"/>
  <c r="F59" i="98" s="1"/>
  <c r="F34" i="98"/>
  <c r="F36" i="86"/>
  <c r="F72" i="12"/>
  <c r="F114" i="12" s="1"/>
  <c r="F79" i="12"/>
  <c r="F80" i="12" s="1"/>
  <c r="F115" i="12" s="1"/>
  <c r="F52" i="120"/>
  <c r="F41" i="120"/>
  <c r="F59" i="120" s="1"/>
  <c r="F86" i="92"/>
  <c r="F108" i="92" s="1"/>
  <c r="F37" i="95"/>
  <c r="F39" i="95"/>
  <c r="F91" i="12"/>
  <c r="F96" i="12" s="1"/>
  <c r="F117" i="12" s="1"/>
  <c r="F40" i="120"/>
  <c r="F52" i="86"/>
  <c r="F38" i="86"/>
  <c r="F37" i="86"/>
  <c r="F84" i="12"/>
  <c r="F85" i="12" s="1"/>
  <c r="F116" i="12" s="1"/>
  <c r="F35" i="118" l="1"/>
  <c r="F52" i="118"/>
  <c r="F37" i="118"/>
  <c r="F35" i="107"/>
  <c r="F41" i="107"/>
  <c r="F59" i="107" s="1"/>
  <c r="F52" i="107"/>
  <c r="F40" i="107"/>
  <c r="F38" i="107"/>
  <c r="F37" i="75"/>
  <c r="F34" i="75"/>
  <c r="F40" i="75"/>
  <c r="F39" i="75"/>
  <c r="F52" i="75"/>
  <c r="F35" i="75"/>
  <c r="F41" i="75"/>
  <c r="F59" i="75" s="1"/>
  <c r="F38" i="75"/>
  <c r="F36" i="75"/>
  <c r="F34" i="101"/>
  <c r="F37" i="101"/>
  <c r="F38" i="101"/>
  <c r="F41" i="101"/>
  <c r="F59" i="101" s="1"/>
  <c r="F52" i="101"/>
  <c r="F40" i="101"/>
  <c r="F35" i="101"/>
  <c r="F39" i="101"/>
  <c r="F36" i="101"/>
  <c r="F36" i="83"/>
  <c r="F37" i="83"/>
  <c r="F38" i="83"/>
  <c r="F41" i="83"/>
  <c r="F59" i="83" s="1"/>
  <c r="F34" i="83"/>
  <c r="F52" i="83"/>
  <c r="F35" i="83"/>
  <c r="F39" i="83"/>
  <c r="F40" i="83"/>
  <c r="F42" i="98"/>
  <c r="F53" i="98" s="1"/>
  <c r="F55" i="98" s="1"/>
  <c r="F38" i="118"/>
  <c r="F41" i="118"/>
  <c r="F59" i="118" s="1"/>
  <c r="F34" i="118"/>
  <c r="F36" i="118"/>
  <c r="F39" i="118"/>
  <c r="F40" i="118"/>
  <c r="F42" i="110"/>
  <c r="F53" i="110" s="1"/>
  <c r="F55" i="110" s="1"/>
  <c r="F105" i="89"/>
  <c r="F31" i="89"/>
  <c r="F62" i="89"/>
  <c r="F30" i="89"/>
  <c r="F32" i="89" s="1"/>
  <c r="F40" i="89" s="1"/>
  <c r="F31" i="92"/>
  <c r="F42" i="95"/>
  <c r="F53" i="95" s="1"/>
  <c r="F55" i="95" s="1"/>
  <c r="F32" i="78"/>
  <c r="F42" i="80"/>
  <c r="F53" i="80" s="1"/>
  <c r="F55" i="80" s="1"/>
  <c r="F38" i="71"/>
  <c r="F37" i="71"/>
  <c r="F36" i="71"/>
  <c r="F41" i="71"/>
  <c r="F59" i="71" s="1"/>
  <c r="F35" i="71"/>
  <c r="F52" i="71"/>
  <c r="F39" i="71"/>
  <c r="F34" i="71"/>
  <c r="F35" i="89"/>
  <c r="F52" i="113"/>
  <c r="F35" i="113"/>
  <c r="F39" i="113"/>
  <c r="F37" i="113"/>
  <c r="F40" i="113"/>
  <c r="F34" i="113"/>
  <c r="F41" i="113"/>
  <c r="F59" i="113" s="1"/>
  <c r="F36" i="113"/>
  <c r="F38" i="113"/>
  <c r="F52" i="123"/>
  <c r="F35" i="123"/>
  <c r="F41" i="123"/>
  <c r="F59" i="123" s="1"/>
  <c r="F39" i="123"/>
  <c r="F34" i="123"/>
  <c r="F38" i="123"/>
  <c r="F36" i="123"/>
  <c r="F37" i="123"/>
  <c r="F40" i="123"/>
  <c r="F105" i="104"/>
  <c r="F31" i="104"/>
  <c r="F62" i="104"/>
  <c r="F30" i="104"/>
  <c r="F105" i="126"/>
  <c r="F31" i="126"/>
  <c r="F62" i="126"/>
  <c r="F30" i="126"/>
  <c r="F120" i="38"/>
  <c r="F52" i="115"/>
  <c r="F34" i="115"/>
  <c r="F36" i="115"/>
  <c r="F35" i="115"/>
  <c r="F37" i="115"/>
  <c r="F38" i="115"/>
  <c r="F40" i="115"/>
  <c r="F39" i="115"/>
  <c r="F41" i="115"/>
  <c r="F59" i="115" s="1"/>
  <c r="F42" i="86"/>
  <c r="F53" i="86" s="1"/>
  <c r="F55" i="86" s="1"/>
  <c r="F36" i="78"/>
  <c r="F35" i="78"/>
  <c r="F42" i="120"/>
  <c r="F53" i="120" s="1"/>
  <c r="F55" i="120" s="1"/>
  <c r="F142" i="12"/>
  <c r="F143" i="12" s="1"/>
  <c r="F38" i="78"/>
  <c r="F40" i="78"/>
  <c r="F108" i="12"/>
  <c r="F109" i="12" s="1"/>
  <c r="F118" i="12" s="1"/>
  <c r="F120" i="12" s="1"/>
  <c r="F108" i="36"/>
  <c r="F109" i="36" s="1"/>
  <c r="F118" i="36" s="1"/>
  <c r="F120" i="36" s="1"/>
  <c r="F42" i="75" l="1"/>
  <c r="F53" i="75" s="1"/>
  <c r="F55" i="75" s="1"/>
  <c r="F105" i="75" s="1"/>
  <c r="F42" i="118"/>
  <c r="F53" i="118" s="1"/>
  <c r="F55" i="118" s="1"/>
  <c r="F105" i="118" s="1"/>
  <c r="F42" i="107"/>
  <c r="F53" i="107" s="1"/>
  <c r="F55" i="107" s="1"/>
  <c r="F105" i="107" s="1"/>
  <c r="F36" i="89"/>
  <c r="F53" i="78"/>
  <c r="F41" i="78"/>
  <c r="F37" i="78"/>
  <c r="F43" i="78" s="1"/>
  <c r="F54" i="78" s="1"/>
  <c r="F56" i="78" s="1"/>
  <c r="F42" i="78"/>
  <c r="F60" i="78" s="1"/>
  <c r="F37" i="89"/>
  <c r="F42" i="89"/>
  <c r="F60" i="89" s="1"/>
  <c r="F42" i="83"/>
  <c r="F53" i="83" s="1"/>
  <c r="F55" i="83" s="1"/>
  <c r="F62" i="83" s="1"/>
  <c r="F65" i="83" s="1"/>
  <c r="F106" i="83" s="1"/>
  <c r="F41" i="89"/>
  <c r="F38" i="89"/>
  <c r="F53" i="89"/>
  <c r="F39" i="78"/>
  <c r="F39" i="89"/>
  <c r="F34" i="92"/>
  <c r="F38" i="92"/>
  <c r="F36" i="92"/>
  <c r="F37" i="92"/>
  <c r="F52" i="92"/>
  <c r="F41" i="92"/>
  <c r="F59" i="92" s="1"/>
  <c r="F40" i="92"/>
  <c r="F39" i="92"/>
  <c r="F35" i="92"/>
  <c r="F42" i="101"/>
  <c r="F53" i="101" s="1"/>
  <c r="F55" i="101" s="1"/>
  <c r="F105" i="101" s="1"/>
  <c r="F42" i="71"/>
  <c r="F53" i="71" s="1"/>
  <c r="F55" i="71" s="1"/>
  <c r="F105" i="71" s="1"/>
  <c r="F139" i="36"/>
  <c r="F125" i="36"/>
  <c r="F131" i="36"/>
  <c r="G142" i="36" s="1"/>
  <c r="F105" i="86"/>
  <c r="F62" i="86"/>
  <c r="F65" i="86" s="1"/>
  <c r="F106" i="86" s="1"/>
  <c r="F139" i="12"/>
  <c r="F125" i="12"/>
  <c r="F131" i="12"/>
  <c r="G142" i="12" s="1"/>
  <c r="F105" i="120"/>
  <c r="F62" i="120"/>
  <c r="F65" i="120" s="1"/>
  <c r="F106" i="120" s="1"/>
  <c r="F42" i="123"/>
  <c r="F53" i="123" s="1"/>
  <c r="F55" i="123" s="1"/>
  <c r="F105" i="110"/>
  <c r="F62" i="110"/>
  <c r="F65" i="110" s="1"/>
  <c r="F106" i="110" s="1"/>
  <c r="F105" i="98"/>
  <c r="F62" i="98"/>
  <c r="F65" i="98" s="1"/>
  <c r="F106" i="98" s="1"/>
  <c r="F42" i="115"/>
  <c r="F53" i="115" s="1"/>
  <c r="F55" i="115" s="1"/>
  <c r="F42" i="113"/>
  <c r="F53" i="113" s="1"/>
  <c r="F55" i="113" s="1"/>
  <c r="F62" i="75"/>
  <c r="F65" i="75" s="1"/>
  <c r="F106" i="75" s="1"/>
  <c r="F32" i="126"/>
  <c r="F105" i="95"/>
  <c r="F62" i="95"/>
  <c r="F65" i="95" s="1"/>
  <c r="F106" i="95" s="1"/>
  <c r="F32" i="104"/>
  <c r="F139" i="38"/>
  <c r="F125" i="38"/>
  <c r="F131" i="38" s="1"/>
  <c r="F105" i="80"/>
  <c r="F62" i="80"/>
  <c r="F65" i="80" s="1"/>
  <c r="F106" i="80" s="1"/>
  <c r="F62" i="118" l="1"/>
  <c r="F65" i="118" s="1"/>
  <c r="F106" i="118" s="1"/>
  <c r="F62" i="107"/>
  <c r="F65" i="107" s="1"/>
  <c r="F106" i="107" s="1"/>
  <c r="F62" i="101"/>
  <c r="F65" i="101" s="1"/>
  <c r="F106" i="101" s="1"/>
  <c r="F69" i="95"/>
  <c r="F73" i="95"/>
  <c r="F43" i="89"/>
  <c r="F54" i="89" s="1"/>
  <c r="F56" i="89" s="1"/>
  <c r="F106" i="89" s="1"/>
  <c r="F73" i="83"/>
  <c r="F105" i="83"/>
  <c r="F70" i="83"/>
  <c r="F72" i="75"/>
  <c r="F62" i="71"/>
  <c r="F65" i="71" s="1"/>
  <c r="F106" i="71" s="1"/>
  <c r="G142" i="38"/>
  <c r="F129" i="38"/>
  <c r="F42" i="92"/>
  <c r="F53" i="92" s="1"/>
  <c r="F55" i="92" s="1"/>
  <c r="F71" i="83"/>
  <c r="F73" i="75"/>
  <c r="F71" i="110"/>
  <c r="F127" i="38"/>
  <c r="F126" i="38" s="1"/>
  <c r="F70" i="75"/>
  <c r="F74" i="110"/>
  <c r="F105" i="123"/>
  <c r="F62" i="123"/>
  <c r="F65" i="123" s="1"/>
  <c r="F106" i="123" s="1"/>
  <c r="F105" i="115"/>
  <c r="F62" i="115"/>
  <c r="F65" i="115" s="1"/>
  <c r="F106" i="115" s="1"/>
  <c r="F105" i="113"/>
  <c r="F62" i="113"/>
  <c r="F65" i="113" s="1"/>
  <c r="F106" i="113" s="1"/>
  <c r="F71" i="80"/>
  <c r="F69" i="80"/>
  <c r="F128" i="38"/>
  <c r="F72" i="95"/>
  <c r="F72" i="83"/>
  <c r="F70" i="98"/>
  <c r="F72" i="110"/>
  <c r="F73" i="120"/>
  <c r="F106" i="78"/>
  <c r="F63" i="78"/>
  <c r="F66" i="78" s="1"/>
  <c r="F107" i="78" s="1"/>
  <c r="F74" i="120"/>
  <c r="F73" i="86"/>
  <c r="F72" i="98"/>
  <c r="F73" i="110"/>
  <c r="F72" i="120"/>
  <c r="F132" i="12"/>
  <c r="F141" i="12" s="1"/>
  <c r="F69" i="86"/>
  <c r="F127" i="36"/>
  <c r="F126" i="36" s="1"/>
  <c r="F70" i="80"/>
  <c r="F72" i="80"/>
  <c r="F53" i="104"/>
  <c r="F39" i="104"/>
  <c r="F41" i="104"/>
  <c r="F60" i="104"/>
  <c r="F40" i="104"/>
  <c r="F38" i="104"/>
  <c r="F36" i="104"/>
  <c r="F37" i="104"/>
  <c r="F35" i="104"/>
  <c r="F42" i="104"/>
  <c r="F70" i="95"/>
  <c r="F74" i="83"/>
  <c r="F74" i="75"/>
  <c r="F73" i="98"/>
  <c r="F70" i="110"/>
  <c r="F70" i="120"/>
  <c r="F128" i="12"/>
  <c r="F74" i="86"/>
  <c r="F128" i="36"/>
  <c r="F74" i="80"/>
  <c r="F69" i="98"/>
  <c r="F129" i="12"/>
  <c r="F70" i="86"/>
  <c r="F129" i="36"/>
  <c r="F73" i="80"/>
  <c r="F71" i="95"/>
  <c r="F69" i="83"/>
  <c r="F69" i="75"/>
  <c r="F74" i="98"/>
  <c r="F69" i="110"/>
  <c r="F75" i="110" s="1"/>
  <c r="F79" i="110" s="1"/>
  <c r="F80" i="110" s="1"/>
  <c r="F107" i="110" s="1"/>
  <c r="F109" i="110" s="1"/>
  <c r="F69" i="120"/>
  <c r="F127" i="12"/>
  <c r="F126" i="12" s="1"/>
  <c r="F71" i="86"/>
  <c r="F132" i="36"/>
  <c r="F141" i="36" s="1"/>
  <c r="F132" i="38"/>
  <c r="F141" i="38" s="1"/>
  <c r="F74" i="95"/>
  <c r="F53" i="126"/>
  <c r="F42" i="126"/>
  <c r="F60" i="126" s="1"/>
  <c r="F39" i="126"/>
  <c r="F41" i="126"/>
  <c r="F38" i="126"/>
  <c r="F36" i="126"/>
  <c r="F37" i="126"/>
  <c r="F40" i="126"/>
  <c r="F35" i="126"/>
  <c r="F71" i="75"/>
  <c r="F71" i="98"/>
  <c r="F71" i="120"/>
  <c r="F72" i="86"/>
  <c r="F70" i="118" l="1"/>
  <c r="F73" i="118"/>
  <c r="F71" i="118"/>
  <c r="F74" i="118"/>
  <c r="F69" i="118"/>
  <c r="F72" i="118"/>
  <c r="F71" i="107"/>
  <c r="F72" i="107"/>
  <c r="F70" i="123"/>
  <c r="F75" i="120"/>
  <c r="F79" i="120" s="1"/>
  <c r="F80" i="120" s="1"/>
  <c r="F107" i="120" s="1"/>
  <c r="F109" i="120" s="1"/>
  <c r="F90" i="120" s="1"/>
  <c r="F69" i="113"/>
  <c r="F74" i="113"/>
  <c r="F72" i="113"/>
  <c r="F70" i="113"/>
  <c r="F73" i="113"/>
  <c r="F74" i="107"/>
  <c r="F73" i="107"/>
  <c r="F70" i="107"/>
  <c r="F69" i="107"/>
  <c r="F71" i="101"/>
  <c r="F73" i="101"/>
  <c r="F74" i="101"/>
  <c r="F69" i="101"/>
  <c r="F70" i="101"/>
  <c r="F72" i="101"/>
  <c r="F75" i="95"/>
  <c r="F79" i="95" s="1"/>
  <c r="F80" i="95" s="1"/>
  <c r="F107" i="95" s="1"/>
  <c r="F109" i="95" s="1"/>
  <c r="F90" i="95" s="1"/>
  <c r="F63" i="89"/>
  <c r="F66" i="89" s="1"/>
  <c r="F107" i="89" s="1"/>
  <c r="F74" i="78"/>
  <c r="F69" i="71"/>
  <c r="F72" i="71"/>
  <c r="F74" i="71"/>
  <c r="F71" i="71"/>
  <c r="F70" i="71"/>
  <c r="F73" i="71"/>
  <c r="F105" i="92"/>
  <c r="F62" i="92"/>
  <c r="F65" i="92" s="1"/>
  <c r="F106" i="92" s="1"/>
  <c r="F75" i="83"/>
  <c r="F79" i="83" s="1"/>
  <c r="F80" i="83" s="1"/>
  <c r="F107" i="83" s="1"/>
  <c r="F109" i="83" s="1"/>
  <c r="F91" i="83" s="1"/>
  <c r="F75" i="78"/>
  <c r="F71" i="113"/>
  <c r="F73" i="123"/>
  <c r="F71" i="123"/>
  <c r="F43" i="104"/>
  <c r="F54" i="104" s="1"/>
  <c r="F56" i="104" s="1"/>
  <c r="F74" i="123"/>
  <c r="F90" i="110"/>
  <c r="F91" i="110"/>
  <c r="F43" i="126"/>
  <c r="F54" i="126" s="1"/>
  <c r="F56" i="126" s="1"/>
  <c r="F70" i="78"/>
  <c r="F69" i="115"/>
  <c r="F71" i="115"/>
  <c r="F73" i="115"/>
  <c r="F71" i="78"/>
  <c r="F70" i="115"/>
  <c r="F75" i="86"/>
  <c r="F79" i="86" s="1"/>
  <c r="F80" i="86" s="1"/>
  <c r="F107" i="86" s="1"/>
  <c r="F109" i="86" s="1"/>
  <c r="F72" i="78"/>
  <c r="F75" i="80"/>
  <c r="F79" i="80" s="1"/>
  <c r="F80" i="80" s="1"/>
  <c r="F107" i="80" s="1"/>
  <c r="F109" i="80" s="1"/>
  <c r="F74" i="115"/>
  <c r="F72" i="123"/>
  <c r="F72" i="115"/>
  <c r="F75" i="75"/>
  <c r="F79" i="75" s="1"/>
  <c r="F80" i="75" s="1"/>
  <c r="F107" i="75" s="1"/>
  <c r="F109" i="75" s="1"/>
  <c r="F75" i="98"/>
  <c r="F79" i="98" s="1"/>
  <c r="F80" i="98" s="1"/>
  <c r="F107" i="98" s="1"/>
  <c r="F109" i="98" s="1"/>
  <c r="F73" i="78"/>
  <c r="F69" i="123"/>
  <c r="F75" i="118" l="1"/>
  <c r="F79" i="118" s="1"/>
  <c r="F80" i="118" s="1"/>
  <c r="F107" i="118" s="1"/>
  <c r="F109" i="118" s="1"/>
  <c r="F75" i="101"/>
  <c r="F79" i="101" s="1"/>
  <c r="F80" i="101" s="1"/>
  <c r="F107" i="101" s="1"/>
  <c r="F109" i="101" s="1"/>
  <c r="F91" i="101" s="1"/>
  <c r="F91" i="120"/>
  <c r="F99" i="120" s="1"/>
  <c r="F75" i="113"/>
  <c r="F79" i="113" s="1"/>
  <c r="F80" i="113" s="1"/>
  <c r="F107" i="113" s="1"/>
  <c r="F109" i="113" s="1"/>
  <c r="F91" i="113" s="1"/>
  <c r="F75" i="107"/>
  <c r="F79" i="107" s="1"/>
  <c r="F80" i="107" s="1"/>
  <c r="F107" i="107" s="1"/>
  <c r="F109" i="107" s="1"/>
  <c r="F91" i="95"/>
  <c r="F99" i="95" s="1"/>
  <c r="F73" i="92"/>
  <c r="F74" i="92"/>
  <c r="F70" i="92"/>
  <c r="F71" i="92"/>
  <c r="F69" i="92"/>
  <c r="F73" i="89"/>
  <c r="F72" i="89"/>
  <c r="F71" i="89"/>
  <c r="F74" i="89"/>
  <c r="F75" i="89"/>
  <c r="F70" i="89"/>
  <c r="F90" i="83"/>
  <c r="F94" i="83" s="1"/>
  <c r="F75" i="71"/>
  <c r="F79" i="71" s="1"/>
  <c r="F80" i="71" s="1"/>
  <c r="F107" i="71" s="1"/>
  <c r="F109" i="71" s="1"/>
  <c r="F91" i="71" s="1"/>
  <c r="F75" i="123"/>
  <c r="F79" i="123" s="1"/>
  <c r="F80" i="123" s="1"/>
  <c r="F107" i="123" s="1"/>
  <c r="F109" i="123" s="1"/>
  <c r="F90" i="123" s="1"/>
  <c r="F72" i="92"/>
  <c r="F90" i="98"/>
  <c r="F91" i="98"/>
  <c r="F99" i="110"/>
  <c r="F97" i="110"/>
  <c r="F95" i="110"/>
  <c r="F94" i="110"/>
  <c r="F75" i="115"/>
  <c r="F79" i="115" s="1"/>
  <c r="F80" i="115" s="1"/>
  <c r="F107" i="115" s="1"/>
  <c r="F109" i="115" s="1"/>
  <c r="F90" i="80"/>
  <c r="F91" i="80"/>
  <c r="F76" i="78"/>
  <c r="F80" i="78" s="1"/>
  <c r="F81" i="78" s="1"/>
  <c r="F108" i="78" s="1"/>
  <c r="F110" i="78" s="1"/>
  <c r="F91" i="86"/>
  <c r="F90" i="86"/>
  <c r="F106" i="104"/>
  <c r="F63" i="104"/>
  <c r="F66" i="104" s="1"/>
  <c r="F107" i="104" s="1"/>
  <c r="F91" i="75"/>
  <c r="F90" i="75"/>
  <c r="F106" i="126"/>
  <c r="F63" i="126"/>
  <c r="F66" i="126" s="1"/>
  <c r="F107" i="126" s="1"/>
  <c r="F94" i="120" l="1"/>
  <c r="F95" i="120"/>
  <c r="F91" i="118"/>
  <c r="F90" i="118"/>
  <c r="F90" i="101"/>
  <c r="F97" i="120"/>
  <c r="F97" i="95"/>
  <c r="F95" i="95"/>
  <c r="F94" i="95"/>
  <c r="F100" i="95" s="1"/>
  <c r="F110" i="95" s="1"/>
  <c r="F111" i="95" s="1"/>
  <c r="G13" i="129" s="1"/>
  <c r="F91" i="123"/>
  <c r="F99" i="123" s="1"/>
  <c r="F90" i="113"/>
  <c r="F99" i="113" s="1"/>
  <c r="F100" i="110"/>
  <c r="F110" i="110" s="1"/>
  <c r="F111" i="110" s="1"/>
  <c r="G18" i="129" s="1"/>
  <c r="F91" i="107"/>
  <c r="F90" i="107"/>
  <c r="F75" i="92"/>
  <c r="F79" i="92" s="1"/>
  <c r="F80" i="92" s="1"/>
  <c r="F107" i="92" s="1"/>
  <c r="F109" i="92" s="1"/>
  <c r="F91" i="92" s="1"/>
  <c r="F76" i="89"/>
  <c r="F80" i="89" s="1"/>
  <c r="F81" i="89" s="1"/>
  <c r="F108" i="89" s="1"/>
  <c r="F110" i="89" s="1"/>
  <c r="F95" i="83"/>
  <c r="F99" i="83"/>
  <c r="F97" i="83"/>
  <c r="F90" i="71"/>
  <c r="F99" i="71" s="1"/>
  <c r="F70" i="126"/>
  <c r="F74" i="126"/>
  <c r="F72" i="104"/>
  <c r="F99" i="98"/>
  <c r="F97" i="98"/>
  <c r="F95" i="98"/>
  <c r="F94" i="98"/>
  <c r="F75" i="126"/>
  <c r="F74" i="104"/>
  <c r="F91" i="78"/>
  <c r="F92" i="78"/>
  <c r="F72" i="126"/>
  <c r="F75" i="104"/>
  <c r="F99" i="80"/>
  <c r="F97" i="80"/>
  <c r="F95" i="80"/>
  <c r="F94" i="80"/>
  <c r="F99" i="101"/>
  <c r="F97" i="101"/>
  <c r="F94" i="101"/>
  <c r="F95" i="101"/>
  <c r="F90" i="115"/>
  <c r="F91" i="115"/>
  <c r="F73" i="126"/>
  <c r="F97" i="75"/>
  <c r="F95" i="75"/>
  <c r="F94" i="75"/>
  <c r="F99" i="75"/>
  <c r="F73" i="104"/>
  <c r="F97" i="86"/>
  <c r="F95" i="86"/>
  <c r="F94" i="86"/>
  <c r="F99" i="86"/>
  <c r="F71" i="104"/>
  <c r="F71" i="126"/>
  <c r="F70" i="104"/>
  <c r="F100" i="120" l="1"/>
  <c r="F110" i="120" s="1"/>
  <c r="F111" i="120" s="1"/>
  <c r="G22" i="129" s="1"/>
  <c r="H22" i="129" s="1"/>
  <c r="J22" i="129" s="1"/>
  <c r="I22" i="129" s="1"/>
  <c r="N22" i="129" s="1"/>
  <c r="F99" i="118"/>
  <c r="F95" i="118"/>
  <c r="F94" i="118"/>
  <c r="F100" i="118" s="1"/>
  <c r="F110" i="118" s="1"/>
  <c r="F111" i="118" s="1"/>
  <c r="G21" i="129" s="1"/>
  <c r="H21" i="129" s="1"/>
  <c r="J21" i="129" s="1"/>
  <c r="I21" i="129" s="1"/>
  <c r="N21" i="129" s="1"/>
  <c r="F97" i="118"/>
  <c r="F97" i="113"/>
  <c r="F94" i="113"/>
  <c r="H18" i="129"/>
  <c r="J18" i="129" s="1"/>
  <c r="I18" i="129" s="1"/>
  <c r="N18" i="129" s="1"/>
  <c r="H13" i="129"/>
  <c r="J13" i="129" s="1"/>
  <c r="I13" i="129" s="1"/>
  <c r="N13" i="129" s="1"/>
  <c r="F100" i="75"/>
  <c r="F110" i="75" s="1"/>
  <c r="F111" i="75" s="1"/>
  <c r="G6" i="129" s="1"/>
  <c r="F76" i="126"/>
  <c r="F80" i="126" s="1"/>
  <c r="F81" i="126" s="1"/>
  <c r="F108" i="126" s="1"/>
  <c r="F110" i="126" s="1"/>
  <c r="F92" i="126" s="1"/>
  <c r="F95" i="123"/>
  <c r="F94" i="123"/>
  <c r="F97" i="123"/>
  <c r="F95" i="113"/>
  <c r="F95" i="107"/>
  <c r="F94" i="107"/>
  <c r="F97" i="107"/>
  <c r="F99" i="107"/>
  <c r="F100" i="101"/>
  <c r="F110" i="101" s="1"/>
  <c r="F111" i="101" s="1"/>
  <c r="G15" i="129" s="1"/>
  <c r="F90" i="92"/>
  <c r="F97" i="92" s="1"/>
  <c r="F91" i="89"/>
  <c r="F92" i="89"/>
  <c r="F100" i="86"/>
  <c r="F110" i="86" s="1"/>
  <c r="F111" i="86" s="1"/>
  <c r="G10" i="129" s="1"/>
  <c r="F100" i="83"/>
  <c r="F110" i="83" s="1"/>
  <c r="F111" i="83" s="1"/>
  <c r="G9" i="129" s="1"/>
  <c r="F94" i="71"/>
  <c r="F95" i="71"/>
  <c r="F97" i="71"/>
  <c r="F100" i="98"/>
  <c r="F110" i="98" s="1"/>
  <c r="F111" i="98" s="1"/>
  <c r="G14" i="129" s="1"/>
  <c r="F100" i="80"/>
  <c r="F110" i="80" s="1"/>
  <c r="F111" i="80" s="1"/>
  <c r="G8" i="129" s="1"/>
  <c r="F95" i="115"/>
  <c r="F94" i="115"/>
  <c r="F99" i="115"/>
  <c r="F97" i="115"/>
  <c r="F76" i="104"/>
  <c r="F80" i="104" s="1"/>
  <c r="F81" i="104" s="1"/>
  <c r="F108" i="104" s="1"/>
  <c r="F110" i="104" s="1"/>
  <c r="F96" i="78"/>
  <c r="F95" i="78"/>
  <c r="F100" i="78"/>
  <c r="F98" i="78"/>
  <c r="F100" i="113" l="1"/>
  <c r="F110" i="113" s="1"/>
  <c r="F111" i="113" s="1"/>
  <c r="G19" i="129" s="1"/>
  <c r="H19" i="129" s="1"/>
  <c r="J19" i="129" s="1"/>
  <c r="I19" i="129" s="1"/>
  <c r="N19" i="129" s="1"/>
  <c r="H10" i="129"/>
  <c r="J10" i="129" s="1"/>
  <c r="I10" i="129" s="1"/>
  <c r="N10" i="129" s="1"/>
  <c r="H15" i="129"/>
  <c r="J15" i="129" s="1"/>
  <c r="I15" i="129" s="1"/>
  <c r="N15" i="129" s="1"/>
  <c r="H14" i="129"/>
  <c r="J14" i="129" s="1"/>
  <c r="I14" i="129" s="1"/>
  <c r="N14" i="129" s="1"/>
  <c r="H6" i="129"/>
  <c r="J6" i="129" s="1"/>
  <c r="I6" i="129" s="1"/>
  <c r="N6" i="129" s="1"/>
  <c r="F100" i="107"/>
  <c r="F110" i="107" s="1"/>
  <c r="F111" i="107" s="1"/>
  <c r="G17" i="129" s="1"/>
  <c r="H9" i="129"/>
  <c r="J9" i="129" s="1"/>
  <c r="I9" i="129" s="1"/>
  <c r="N9" i="129" s="1"/>
  <c r="H8" i="129"/>
  <c r="J8" i="129" s="1"/>
  <c r="I8" i="129" s="1"/>
  <c r="N8" i="129" s="1"/>
  <c r="F100" i="71"/>
  <c r="F110" i="71" s="1"/>
  <c r="F111" i="71" s="1"/>
  <c r="G5" i="129" s="1"/>
  <c r="H5" i="129" s="1"/>
  <c r="F91" i="126"/>
  <c r="F95" i="126" s="1"/>
  <c r="F100" i="123"/>
  <c r="F110" i="123" s="1"/>
  <c r="F111" i="123" s="1"/>
  <c r="G23" i="129" s="1"/>
  <c r="F94" i="92"/>
  <c r="F95" i="92"/>
  <c r="F99" i="92"/>
  <c r="F98" i="89"/>
  <c r="F95" i="89"/>
  <c r="F96" i="89"/>
  <c r="F100" i="89"/>
  <c r="F101" i="78"/>
  <c r="F111" i="78" s="1"/>
  <c r="F112" i="78" s="1"/>
  <c r="G7" i="129" s="1"/>
  <c r="F100" i="115"/>
  <c r="F110" i="115" s="1"/>
  <c r="F111" i="115" s="1"/>
  <c r="G20" i="129" s="1"/>
  <c r="F91" i="104"/>
  <c r="F92" i="104"/>
  <c r="J5" i="129" l="1"/>
  <c r="I5" i="129" s="1"/>
  <c r="N5" i="129"/>
  <c r="F98" i="126"/>
  <c r="H23" i="129"/>
  <c r="J23" i="129" s="1"/>
  <c r="I23" i="129" s="1"/>
  <c r="N23" i="129" s="1"/>
  <c r="H20" i="129"/>
  <c r="J20" i="129" s="1"/>
  <c r="I20" i="129" s="1"/>
  <c r="N20" i="129" s="1"/>
  <c r="H17" i="129"/>
  <c r="J17" i="129" s="1"/>
  <c r="I17" i="129" s="1"/>
  <c r="N17" i="129" s="1"/>
  <c r="F100" i="92"/>
  <c r="F110" i="92" s="1"/>
  <c r="F111" i="92" s="1"/>
  <c r="G12" i="129" s="1"/>
  <c r="H7" i="129"/>
  <c r="J7" i="129" s="1"/>
  <c r="I7" i="129" s="1"/>
  <c r="N7" i="129" s="1"/>
  <c r="F100" i="126"/>
  <c r="F96" i="126"/>
  <c r="F101" i="89"/>
  <c r="F111" i="89" s="1"/>
  <c r="F112" i="89" s="1"/>
  <c r="G11" i="129" s="1"/>
  <c r="F96" i="104"/>
  <c r="F95" i="104"/>
  <c r="F100" i="104"/>
  <c r="F98" i="104"/>
  <c r="F101" i="126" l="1"/>
  <c r="F111" i="126" s="1"/>
  <c r="F112" i="126" s="1"/>
  <c r="G24" i="129" s="1"/>
  <c r="H12" i="129"/>
  <c r="J12" i="129" s="1"/>
  <c r="I12" i="129" s="1"/>
  <c r="N12" i="129" s="1"/>
  <c r="H11" i="129"/>
  <c r="J11" i="129" s="1"/>
  <c r="I11" i="129" s="1"/>
  <c r="N11" i="129" s="1"/>
  <c r="F101" i="104"/>
  <c r="F111" i="104" s="1"/>
  <c r="F112" i="104" s="1"/>
  <c r="G16" i="129" s="1"/>
  <c r="H24" i="129" l="1"/>
  <c r="J24" i="129" s="1"/>
  <c r="I24" i="129" s="1"/>
  <c r="N24" i="129" s="1"/>
  <c r="H16" i="129"/>
  <c r="J16" i="129" s="1"/>
  <c r="I16" i="129" s="1"/>
  <c r="N16" i="129" s="1"/>
  <c r="H26" i="129" l="1"/>
  <c r="N26" i="129"/>
  <c r="I26" i="129"/>
  <c r="J26" i="129"/>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<sst xmlns="http://schemas.openxmlformats.org/spreadsheetml/2006/main" count="4856" uniqueCount="413">
  <si>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</si>
  <si>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</si>
  <si>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</si>
  <si>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</si>
  <si>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</si>
  <si>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</si>
  <si>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</si>
  <si>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</si>
  <si>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</si>
  <si>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</si>
  <si>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</si>
  <si>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</si>
  <si>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</si>
  <si>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</si>
  <si>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</si>
  <si>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</si>
  <si>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</si>
  <si>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</si>
  <si>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</si>
  <si>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</si>
  <si>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</si>
  <si>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</si>
  <si>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</si>
  <si>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</si>
  <si>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</si>
  <si>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</si>
  <si>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</si>
  <si>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</si>
  <si>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</si>
  <si>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</si>
  <si>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</si>
  <si>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</si>
  <si>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</si>
  <si>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</si>
  <si>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</si>
  <si>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</si>
  <si>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</si>
  <si>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</si>
  <si>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</si>
  <si>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</si>
  <si>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</si>
  <si>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</si>
  <si>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</si>
  <si>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</si>
  <si>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</si>
  <si>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</si>
  <si>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</si>
  <si>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</si>
  <si>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</si>
  <si>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</si>
  <si>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</si>
  <si>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</si>
  <si>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</si>
  <si>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</si>
  <si>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</si>
  <si>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</si>
  <si>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</si>
  <si>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</si>
  <si>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</si>
  <si>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</si>
  <si>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</si>
  <si>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</si>
  <si>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</si>
  <si>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</si>
  <si>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</si>
  <si>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</si>
  <si>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</si>
  <si>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</si>
  <si>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</si>
  <si>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</si>
  <si>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</si>
  <si>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</si>
  <si>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</si>
  <si>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</si>
  <si>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</si>
  <si>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</si>
  <si>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</si>
  <si>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</si>
  <si>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</si>
  <si>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</si>
  <si>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</si>
  <si>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</si>
  <si>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</si>
  <si>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</si>
  <si>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</si>
  <si>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</si>
  <si>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</si>
  <si>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</si>
  <si>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</si>
  <si>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</si>
  <si>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</si>
  <si>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</si>
  <si>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</si>
  <si>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</si>
  <si>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</si>
  <si>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</si>
  <si>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</si>
  <si>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</si>
  <si>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</si>
  <si>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</si>
  <si>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</si>
  <si>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</si>
  <si>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</si>
  <si>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</si>
  <si>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</si>
  <si>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</si>
  <si>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</si>
  <si>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</si>
  <si>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</si>
  <si>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</si>
  <si>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</si>
  <si>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</si>
  <si>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</si>
  <si>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</si>
  <si>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</si>
  <si>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</si>
  <si>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</si>
  <si>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</si>
  <si>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</si>
  <si>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</si>
  <si>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</si>
  <si>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</si>
  <si>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</si>
  <si>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</si>
  <si>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</si>
  <si>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</si>
  <si>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</si>
  <si>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</si>
  <si>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</si>
  <si>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</si>
  <si>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</si>
  <si>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</si>
  <si>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</si>
  <si>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</si>
  <si>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</si>
  <si>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</si>
  <si>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</si>
  <si>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</si>
  <si>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</si>
  <si>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</si>
  <si>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</si>
  <si>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</si>
  <si>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</si>
  <si>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</si>
  <si>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</si>
  <si>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</si>
  <si>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</si>
  <si>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</si>
  <si>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</si>
  <si>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</si>
  <si>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</si>
  <si>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</si>
  <si>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</si>
  <si>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</si>
  <si>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</si>
  <si>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</si>
  <si>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</si>
  <si>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</si>
  <si>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</si>
  <si>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São Cristóvão</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</si>
  <si>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</si>
  <si>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</si>
  <si>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</si>
  <si>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</si>
  <si>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</si>
  <si>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</si>
  <si>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</si>
  <si>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</si>
  <si>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</si>
  <si>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</si>
  <si>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</si>
  <si>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</si>
  <si>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</si>
  <si>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</si>
  <si>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</si>
  <si>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</si>
  <si>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</si>
  <si>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</si>
  <si>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</si>
  <si>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</si>
  <si>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</si>
  <si>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</si>
  <si>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</si>
  <si>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</si>
  <si>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</si>
  <si>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</si>
  <si>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</si>
  <si>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</si>
  <si>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</si>
  <si>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</si>
  <si>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</si>
  <si>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SIM</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</si>
  <si>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</si>
  <si>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</si>
  <si>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</si>
  <si>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</si>
  <si>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</si>
  <si>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</si>
  <si>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</si>
  <si>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</si>
  <si>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</si>
  <si>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</si>
  <si>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</si>
  <si>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</si>
  <si>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</si>
  <si>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</si>
  <si>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</si>
  <si>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</si>
  <si>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</si>
  <si>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</si>
  <si>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</si>
  <si>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</si>
  <si>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</si>
  <si>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</si>
  <si>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</si>
  <si>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</si>
  <si>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</si>
  <si>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</si>
  <si>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</si>
  <si>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</si>
  <si>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</si>
  <si>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</si>
  <si>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</si>
  <si>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</si>
  <si>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</si>
  <si>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</si>
  <si>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</si>
  <si>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</si>
  <si>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</si>
  <si>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</si>
  <si>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</si>
  <si>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</si>
  <si>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</si>
  <si>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</si>
  <si>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</si>
  <si>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NÃO</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</si>
  <si>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</si>
  <si>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</si>
  <si>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</si>
  <si>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</si>
  <si>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</si>
  <si>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</si>
  <si>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</si>
  <si>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</si>
  <si>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</si>
  <si>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</si>
  <si>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</si>
  <si>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</si>
  <si>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</si>
  <si>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</si>
  <si>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</si>
  <si>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</si>
  <si>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Auxiliar de Almoxarife</t>
  </si>
  <si>
    <t>Jornada de 32 horas semanais - de 21h às 06h, de segunda à quinta, com intervalo de 1 hora de intrajornada concedida.</t>
  </si>
  <si>
    <t>O salário de R$ 1.100,00 considera uma jornada de trabalho de 44 horas semanais, como este cargo será de 32 horas semanais, matematicamente falando, consideraremos o salário base proporcional aos referidos R$ 1.100,00. A fórmula utilizada será: 32/44 ≅ 0,72, o que equivale a aproxidamente 72% da jornada semanal normal de trabalho. Portanto, consideraremos o salário base de R$ 800,00 (72% de R$ 1.100,00).</t>
  </si>
  <si>
    <t>3341-10</t>
  </si>
  <si>
    <t>Inspetor de Alunos de Escola Pública</t>
  </si>
  <si>
    <t>Cálculo do adicional noturno: 60 minutos divididos por 52,5 minutos = índice do adicional noturno (1,142851)</t>
  </si>
  <si>
    <t>Total de horas noturnas computadas diariamente: 6 x 1,142851 = 6h 51 min noturnos</t>
  </si>
  <si>
    <t>Total de horas noturnas computadas mensalmente: 6 x 1,142851 x 16,58333 ≅ 113,7137</t>
  </si>
  <si>
    <t xml:space="preserve">Consideraremos o mês médio composto por 16,58333 dias, valor oriundo do cálculo por meio do qual foram considerados apenas os dias úteis, com exceção de todas as sextas-feiras, já que nessas não haverá labor. </t>
  </si>
  <si>
    <t>-</t>
  </si>
  <si>
    <t>Calça social, na cor usual da empresa, tamanho sob medida</t>
  </si>
  <si>
    <t>Sapato preto social</t>
  </si>
  <si>
    <t>5132-05</t>
  </si>
  <si>
    <t>Cozinheiro</t>
  </si>
  <si>
    <t>Calça comprida brim, de elástico, na cor branca, tamanho sob medida</t>
  </si>
  <si>
    <t>Camisa brim, manga curta, na cor branca, tipo jaleco, com emblema da empresa, tamanho sob medida.</t>
  </si>
  <si>
    <t>Bota cano médio, em PVC, na cor branca</t>
  </si>
  <si>
    <t>Avental em PVC branco, 1,20m x 0,70m</t>
  </si>
  <si>
    <t>Luva de segurança confeccionada em malha de aço inoxidável atóxico de cinco dedos</t>
  </si>
  <si>
    <t>Touca de TNT sanfonada descartável, cor branca, gramatura mínima de 20, com elástico</t>
  </si>
  <si>
    <t>CAIXA C/ 100</t>
  </si>
  <si>
    <t>Máscara cirúrgica descartável, cor branca</t>
  </si>
  <si>
    <t>CAIXA C/ 50</t>
  </si>
  <si>
    <t>Mangote confeccionado em lona para proteção dos braços</t>
  </si>
  <si>
    <t>5135-05</t>
  </si>
  <si>
    <t>Auxiliar de Cozinha</t>
  </si>
  <si>
    <t>4141-40</t>
  </si>
  <si>
    <t>Auxiliar de Serviços Operacionais</t>
  </si>
  <si>
    <t>Uniforme para câmara fria, corpo inteiro, japona e calça, capaz de proteger tronco e membros do usuário em temperaturas baixíssimas</t>
  </si>
  <si>
    <t>Bota térmica, que garanta a proteção dos pés contra o frio e a umidade</t>
  </si>
  <si>
    <t>Capuz de segurança, tipo ninja, para proteção da cabeça e do pescoço contra o frio e a umidade</t>
  </si>
  <si>
    <t>Luva de segurança para proteção das mãos contra o frio e a umidade</t>
  </si>
  <si>
    <t>9511-05</t>
  </si>
  <si>
    <t>Eletricista</t>
  </si>
  <si>
    <t>Adicional de Periculosidade</t>
  </si>
  <si>
    <t>Vestuário de segurança para eletricista, camisa e calça, cor azul ou cinza, conforme NR 10 para risco 1 e 2 com proteção para arco-elétrico e fogo repentino</t>
  </si>
  <si>
    <t>Botina de segurança, solado bi densidade, isolante 0,6KV a 15 KV, sem cadarço, sem componentes metálicos e com biqueira de composite, para trabalhos em eletricidade (NBR 12576/92)</t>
  </si>
  <si>
    <t>Capacete de Segurança, material polietileno de alta densidade, tipo I, aba total, classe B</t>
  </si>
  <si>
    <t>Óculos de Segurança em policarbonato, lente incolor</t>
  </si>
  <si>
    <t>Cinturão de segurança tipo paraquedista / abdominal, dois engates para posicionamento na cintura em aço</t>
  </si>
  <si>
    <t>Talabarte simples, sem posicionamento, em fita de poliéster, com conector dupla trava cm abertura mínima de 53mm</t>
  </si>
  <si>
    <t>Talabarte de segurança em Y, com absorvedor de energia, dotado de 3 (três) ganchos em aço forjado</t>
  </si>
  <si>
    <t>Dispositivo Trava-Quedas de segurança confeccionado em aço forjado e galvanizado, dotado de conector confeccionado de aço forjado com trava através de sistema de rosca. Deve ser utilizado em corda de 12mm</t>
  </si>
  <si>
    <t>Cabo de fibra sintética de 12mm de diâmetro</t>
  </si>
  <si>
    <t xml:space="preserve"> Luva isolante de borracha (AT), classe 2, de acordo com a tensão de máxima 17000V</t>
  </si>
  <si>
    <t xml:space="preserve"> Luva de cobertura 30/40kV confeccionada em vaqueta na palma, dedos e dorso</t>
  </si>
  <si>
    <t>7156-15</t>
  </si>
  <si>
    <t>Auxiliar de Eletricista</t>
  </si>
  <si>
    <t>7152-10</t>
  </si>
  <si>
    <t>Pedreiro</t>
  </si>
  <si>
    <t>Macacão brim pesado manga curta, com emblema e na cor usual da empresa, tamanho sob medida</t>
  </si>
  <si>
    <t>Botina de segurança pedreiro</t>
  </si>
  <si>
    <t>Capacete de Segurança, material polietileno de alta densidade, tipo II, aba frontal</t>
  </si>
  <si>
    <t>Protetor Auditivo de inserção tipo plug, atenuação mínima de 15 dB, NRRsf</t>
  </si>
  <si>
    <t>Luva de Segurança confeccionada em vaqueta</t>
  </si>
  <si>
    <t>Protetor Solar, bloqueador UVA/UVB, 120g, FPS mínimo de 30</t>
  </si>
  <si>
    <t>7170-20</t>
  </si>
  <si>
    <t>Auxiliar de Pedreiro</t>
  </si>
  <si>
    <t>5143-10</t>
  </si>
  <si>
    <t>Auxiliar de Manutenção Predial</t>
  </si>
  <si>
    <t>7166-10</t>
  </si>
  <si>
    <t>Pintor</t>
  </si>
  <si>
    <t>Adicional de Insalubridade</t>
  </si>
  <si>
    <t>Capacete de Segurança, material polietileno de alta densidade, tipo II, aba frontal, classe B</t>
  </si>
  <si>
    <t>Respirador reutilizável tipo peça semifacial com dois filtros, deve ser usado com cartuchos e filtros multigases</t>
  </si>
  <si>
    <t>7241-10</t>
  </si>
  <si>
    <t>Bombeiro Hidráulico</t>
  </si>
  <si>
    <t>Bota de PVC, cano médio</t>
  </si>
  <si>
    <t>Luva de segurança confeccionada em vaqueta</t>
  </si>
  <si>
    <t>Luvas de PVC , cano longo</t>
  </si>
  <si>
    <t>7155-05</t>
  </si>
  <si>
    <t>Carpinteiro</t>
  </si>
  <si>
    <t>Capacete acoplado com protetor facial incolor</t>
  </si>
  <si>
    <t xml:space="preserve"> Avental de raspa de couro 1,00m x 0,60m</t>
  </si>
  <si>
    <t>Máscara respiratória para pós finos Pff1, respirador com válvula, elástico, clip nasal</t>
  </si>
  <si>
    <t>Manga de raspa de couro</t>
  </si>
  <si>
    <t>Luva neoprene</t>
  </si>
  <si>
    <t>Protetor Auditivo tipo concha</t>
  </si>
  <si>
    <t>4122-05</t>
  </si>
  <si>
    <t>Contínuo</t>
  </si>
  <si>
    <t>7825-10</t>
  </si>
  <si>
    <t>Motorista</t>
  </si>
  <si>
    <t>4151-30</t>
  </si>
  <si>
    <t>Operador de Máquina Copiadora</t>
  </si>
  <si>
    <t>Sapato preto, solado baixo, antiderrapante</t>
  </si>
  <si>
    <t>6210-05</t>
  </si>
  <si>
    <t>Trabalhador Agropecuário</t>
  </si>
  <si>
    <t>Calça comprida, brim, de elástico, na cor usual da empresa, tamanho sob medida</t>
  </si>
  <si>
    <t>Camisa manga longa, tecido em brim, com emblema e na cor usual da empresa, tamanho sob medida</t>
  </si>
  <si>
    <t>Bota vaqueiro</t>
  </si>
  <si>
    <t>Boné confeccionado em helanca, tipo touca árabe</t>
  </si>
  <si>
    <t>Cinta ergonômica abdominal com suspensório</t>
  </si>
  <si>
    <t>Óculos de Segurança com armação e lente em policarbonato, lente fumê com proteção lateral</t>
  </si>
  <si>
    <t>Luva de segurança confeccionada em Neoprene, forrada em algodão flocado, cano de 30cm</t>
  </si>
  <si>
    <t>Perneira de couro sintético</t>
  </si>
  <si>
    <t>6410-15</t>
  </si>
  <si>
    <t>Tratorista Agrícola</t>
  </si>
  <si>
    <t>Macacão brim, manga comprida, com emblema e na cor usual da empresa, tamanho sob medida</t>
  </si>
  <si>
    <t>Bota de borracha, PVC, cano longo</t>
  </si>
  <si>
    <t>Vestuário de segurança para aplicação de defensivos agrícolas, confeccionado em tecido tipo tela, com mínimo de 65% algodão e 35% poliéster, com tratamento hidro-repelente</t>
  </si>
  <si>
    <t>6231-10</t>
  </si>
  <si>
    <t>Vaqueiro</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</si>
  <si>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</si>
  <si>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</si>
  <si>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</si>
  <si>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</si>
  <si>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</si>
  <si>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</si>
  <si>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</si>
  <si>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</si>
  <si>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</si>
  <si>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</si>
  <si>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</si>
  <si>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</si>
  <si>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</si>
  <si>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</si>
  <si>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</si>
  <si>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</si>
  <si>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</si>
  <si>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</si>
  <si>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</si>
  <si>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</si>
  <si>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</si>
  <si>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</si>
  <si>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</si>
  <si>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</si>
  <si>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CCT SE000097/2021</t>
  </si>
  <si>
    <t>A jornada de trabalho de 32 horas semanais não contempla auxílio alimentação.</t>
  </si>
  <si>
    <t>GRUPO</t>
  </si>
  <si>
    <t>DESCRIÇÃO/ESPECIFICAÇÃO</t>
  </si>
  <si>
    <t>UND DE MEDIDA</t>
  </si>
  <si>
    <t>Quantitativo</t>
  </si>
  <si>
    <t>Valor Unitário Máximo Aceitável (R$)</t>
  </si>
  <si>
    <t>Valor Anual Máximo Aceitável (R$)</t>
  </si>
  <si>
    <t>Valor Total Máximo Aceitável (R$)</t>
  </si>
  <si>
    <t>Mínimo</t>
  </si>
  <si>
    <t>Máximo Total</t>
  </si>
  <si>
    <r>
      <t xml:space="preserve">Serviços de Apoio Administrativo – </t>
    </r>
    <r>
      <rPr>
        <b/>
        <sz val="12"/>
        <color theme="1"/>
        <rFont val="Times New Roman"/>
        <family val="1"/>
      </rPr>
      <t>Almoxarife</t>
    </r>
  </si>
  <si>
    <r>
      <t xml:space="preserve">Serviços de Apoio Administrativo – </t>
    </r>
    <r>
      <rPr>
        <b/>
        <sz val="12"/>
        <color theme="1"/>
        <rFont val="Times New Roman"/>
        <family val="1"/>
      </rPr>
      <t>Auxiliar de Cozinha</t>
    </r>
  </si>
  <si>
    <r>
      <t xml:space="preserve">Serviços de Apoio Administrativo – </t>
    </r>
    <r>
      <rPr>
        <b/>
        <sz val="12"/>
        <color theme="1"/>
        <rFont val="Times New Roman"/>
        <family val="1"/>
      </rPr>
      <t>Cozinheiro</t>
    </r>
  </si>
  <si>
    <r>
      <t xml:space="preserve">Serviços de Apoio Administrativo – </t>
    </r>
    <r>
      <rPr>
        <b/>
        <sz val="12"/>
        <color theme="1"/>
        <rFont val="Times New Roman"/>
        <family val="1"/>
      </rPr>
      <t>Inspetor de Alunos de Escola Pública</t>
    </r>
  </si>
  <si>
    <r>
      <t xml:space="preserve">Serviços de Apoio Administrativo – </t>
    </r>
    <r>
      <rPr>
        <b/>
        <sz val="12"/>
        <color theme="1"/>
        <rFont val="Times New Roman"/>
        <family val="1"/>
      </rPr>
      <t>Auxiliar de Almoxarife</t>
    </r>
  </si>
  <si>
    <r>
      <t xml:space="preserve">Serviços de Apoio Administrativo - </t>
    </r>
    <r>
      <rPr>
        <b/>
        <sz val="12"/>
        <color theme="1"/>
        <rFont val="Times New Roman"/>
        <family val="1"/>
      </rPr>
      <t>Auxiliar de Serviços Operacionais</t>
    </r>
  </si>
  <si>
    <r>
      <t xml:space="preserve">Serviços de Apoio Administrativo – </t>
    </r>
    <r>
      <rPr>
        <b/>
        <sz val="12"/>
        <color theme="1"/>
        <rFont val="Times New Roman"/>
        <family val="1"/>
      </rPr>
      <t>Eletricista</t>
    </r>
  </si>
  <si>
    <r>
      <t xml:space="preserve">Serviços de Apoio Administrativo – </t>
    </r>
    <r>
      <rPr>
        <b/>
        <sz val="12"/>
        <color theme="1"/>
        <rFont val="Times New Roman"/>
        <family val="1"/>
      </rPr>
      <t>Auxiliar de Eletricista</t>
    </r>
  </si>
  <si>
    <r>
      <t xml:space="preserve">Serviços de Apoio Administrativo – </t>
    </r>
    <r>
      <rPr>
        <b/>
        <sz val="12"/>
        <color theme="1"/>
        <rFont val="Times New Roman"/>
        <family val="1"/>
      </rPr>
      <t>Pedreiro</t>
    </r>
  </si>
  <si>
    <r>
      <t xml:space="preserve">Serviços de Apoio Administrativo – </t>
    </r>
    <r>
      <rPr>
        <b/>
        <sz val="12"/>
        <color theme="1"/>
        <rFont val="Times New Roman"/>
        <family val="1"/>
      </rPr>
      <t>Auxiliar de Pedreiro</t>
    </r>
  </si>
  <si>
    <r>
      <t xml:space="preserve">Serviços de Apoio Administrativo – </t>
    </r>
    <r>
      <rPr>
        <b/>
        <sz val="12"/>
        <color theme="1"/>
        <rFont val="Times New Roman"/>
        <family val="1"/>
      </rPr>
      <t>Auxiliar de Manutenção Predial</t>
    </r>
  </si>
  <si>
    <r>
      <t xml:space="preserve">Serviços de Apoio Administrativo – </t>
    </r>
    <r>
      <rPr>
        <b/>
        <sz val="12"/>
        <color theme="1"/>
        <rFont val="Times New Roman"/>
        <family val="1"/>
      </rPr>
      <t>Pintor</t>
    </r>
  </si>
  <si>
    <r>
      <t xml:space="preserve">Serviços de Apoio Administrativo – </t>
    </r>
    <r>
      <rPr>
        <b/>
        <sz val="12"/>
        <color theme="1"/>
        <rFont val="Times New Roman"/>
        <family val="1"/>
      </rPr>
      <t>Bombeiro Hidráulico</t>
    </r>
  </si>
  <si>
    <r>
      <t xml:space="preserve">Serviços de Apoio Administrativo – </t>
    </r>
    <r>
      <rPr>
        <b/>
        <sz val="12"/>
        <color theme="1"/>
        <rFont val="Times New Roman"/>
        <family val="1"/>
      </rPr>
      <t>Carpinteiro</t>
    </r>
  </si>
  <si>
    <r>
      <t>Serviços de Apoio Administrativo –</t>
    </r>
    <r>
      <rPr>
        <b/>
        <sz val="12"/>
        <color theme="1"/>
        <rFont val="Times New Roman"/>
        <family val="1"/>
      </rPr>
      <t xml:space="preserve"> Contínuo</t>
    </r>
  </si>
  <si>
    <r>
      <t xml:space="preserve">Serviços de Apoio Administrativo – </t>
    </r>
    <r>
      <rPr>
        <b/>
        <sz val="12"/>
        <color theme="1"/>
        <rFont val="Times New Roman"/>
        <family val="1"/>
      </rPr>
      <t>Motorista Categoria D</t>
    </r>
  </si>
  <si>
    <r>
      <t xml:space="preserve">Serviços de Apoio Administrativo – </t>
    </r>
    <r>
      <rPr>
        <b/>
        <sz val="12"/>
        <color theme="1"/>
        <rFont val="Times New Roman"/>
        <family val="1"/>
      </rPr>
      <t>Operador de Máquina Copiadora</t>
    </r>
  </si>
  <si>
    <r>
      <t xml:space="preserve">Serviços de Apoio Administrativo – </t>
    </r>
    <r>
      <rPr>
        <b/>
        <sz val="12"/>
        <color theme="1"/>
        <rFont val="Times New Roman"/>
        <family val="1"/>
      </rPr>
      <t>Trabalhador Agropecuário</t>
    </r>
  </si>
  <si>
    <r>
      <t xml:space="preserve">Serviços de Apoio Administrativo – </t>
    </r>
    <r>
      <rPr>
        <b/>
        <sz val="12"/>
        <color theme="1"/>
        <rFont val="Times New Roman"/>
        <family val="1"/>
      </rPr>
      <t>Tratorista Agrícola</t>
    </r>
  </si>
  <si>
    <r>
      <t xml:space="preserve">Serviços de Apoio Administrativo – </t>
    </r>
    <r>
      <rPr>
        <b/>
        <sz val="12"/>
        <color theme="1"/>
        <rFont val="Times New Roman"/>
        <family val="1"/>
      </rPr>
      <t>Vaqueiro</t>
    </r>
  </si>
  <si>
    <t>LANCE</t>
  </si>
  <si>
    <t>IFS - SÃO CRISTOVÃO</t>
  </si>
  <si>
    <t>Valor Máximo Mensal</t>
  </si>
  <si>
    <t>Func.</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</si>
</sst>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_(&quot;R$ &quot;* #,##0.00_);_(&quot;R$ &quot;* \(#,##0.00\);_(&quot;R$ &quot;* &quot;-&quot;??_);_(@_)"/>
    <numFmt numFmtId="167" formatCode="0.0000"/>
    <numFmt numFmtId="168" formatCode="0.0000%"/>
  </numFmts>
  <fonts count="74">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1"/>
      <color theme="1"/>
      <name val="Calibri"/>
      <family val="2"/>
      <scheme val="minor"/>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b/>
      <sz val="10"/>
      <color theme="1"/>
      <name val="Calibri"/>
      <family val="2"/>
      <scheme val="minor"/>
    </font>
    <font>
      <i/>
      <sz val="10"/>
      <name val="Calibri"/>
      <family val="2"/>
      <scheme val="minor"/>
    </font>
    <font>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sz val="11"/>
      <color rgb="FF000000"/>
      <name val="Calibri"/>
      <family val="2"/>
    </font>
    <font>
      <u/>
      <sz val="10"/>
      <color indexed="12"/>
      <name val="Arial"/>
      <family val="2"/>
    </font>
    <font>
      <b/>
      <sz val="15"/>
      <color indexed="56"/>
      <name val="Calibri"/>
      <family val="2"/>
    </font>
    <font>
      <u/>
      <sz val="11"/>
      <color theme="10"/>
      <name val="Calibri"/>
      <family val="2"/>
    </font>
    <font>
      <sz val="11"/>
      <color indexed="8"/>
      <name val="Arial"/>
      <family val="2"/>
    </font>
    <font>
      <sz val="10"/>
      <color rgb="FF000000"/>
      <name val="Calibri"/>
      <family val="2"/>
    </font>
    <font>
      <b/>
      <sz val="18"/>
      <color indexed="56"/>
      <name val="Cambria"/>
      <family val="1"/>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sz val="10"/>
      <color theme="1"/>
      <name val="宋体"/>
      <charset val="134"/>
    </font>
    <font>
      <b/>
      <sz val="10"/>
      <color indexed="8"/>
      <name val="宋体"/>
      <charset val="134"/>
    </font>
    <font>
      <sz val="10"/>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b/>
      <sz val="12"/>
      <color theme="1"/>
      <name val="Times New Roman"/>
      <family val="1"/>
    </font>
    <font>
      <sz val="12"/>
      <color theme="1"/>
      <name val="Times New Roman"/>
      <family val="1"/>
    </font>
    <font>
      <b/>
      <sz val="12"/>
      <color theme="0"/>
      <name val="Times New Roman"/>
      <family val="1"/>
    </font>
    <font>
      <b/>
      <sz val="11"/>
      <color theme="1"/>
      <name val="Times New Roman"/>
      <family val="1"/>
    </font>
    <font>
      <b/>
      <sz val="10"/>
      <color theme="1"/>
      <name val="Times New Roman"/>
      <family val="1"/>
    </font>
    <font>
      <b/>
      <sz val="8"/>
      <color theme="1"/>
      <name val="Times New Roman"/>
      <family val="1"/>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
      <patternFill patternType="solid">
        <fgColor rgb="FFFF0000"/>
        <bgColor indexed="64"/>
      </patternFill>
    </fill>
    <fill>
      <patternFill patternType="solid">
        <fgColor theme="1"/>
        <bgColor indexed="64"/>
      </patternFill>
    </fill>
  </fills>
  <borders count="6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right style="thin">
        <color auto="1"/>
      </right>
      <top/>
      <bottom/>
      <diagonal/>
    </border>
    <border>
      <left/>
      <right/>
      <top/>
      <bottom style="thin">
        <color auto="1"/>
      </bottom>
      <diagonal/>
    </border>
    <border>
      <left style="thin">
        <color auto="1"/>
      </left>
      <right style="thin">
        <color auto="1"/>
      </right>
      <top/>
      <bottom/>
      <diagonal/>
    </border>
  </borders>
  <cellStyleXfs count="78">
    <xf numFmtId="0" fontId="0" fillId="0" borderId="0"/>
    <xf numFmtId="164" fontId="42" fillId="0" borderId="0" applyFont="0" applyFill="0" applyBorder="0" applyAlignment="0" applyProtection="0"/>
    <xf numFmtId="9" fontId="65" fillId="0" borderId="0" applyFont="0" applyFill="0" applyBorder="0" applyAlignment="0" applyProtection="0"/>
    <xf numFmtId="0" fontId="43" fillId="0" borderId="0"/>
    <xf numFmtId="44" fontId="42" fillId="0" borderId="0" applyFont="0" applyFill="0" applyBorder="0" applyAlignment="0" applyProtection="0"/>
    <xf numFmtId="0" fontId="37" fillId="0" borderId="0"/>
    <xf numFmtId="166" fontId="42" fillId="0" borderId="0" applyFont="0" applyFill="0" applyBorder="0" applyAlignment="0" applyProtection="0"/>
    <xf numFmtId="0" fontId="37"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0" fontId="44"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44" fontId="65" fillId="0" borderId="0" applyFont="0" applyFill="0" applyBorder="0" applyAlignment="0" applyProtection="0"/>
    <xf numFmtId="0" fontId="44" fillId="0" borderId="0" applyNumberFormat="0" applyFill="0" applyBorder="0" applyAlignment="0" applyProtection="0">
      <alignment vertical="top"/>
      <protection locked="0"/>
    </xf>
    <xf numFmtId="0" fontId="37" fillId="0" borderId="0" applyFont="0" applyFill="0" applyBorder="0" applyAlignment="0" applyProtection="0"/>
    <xf numFmtId="166" fontId="37" fillId="0" borderId="0" applyFont="0" applyFill="0" applyBorder="0" applyAlignment="0" applyProtection="0"/>
    <xf numFmtId="166" fontId="42" fillId="0" borderId="0" applyFont="0" applyFill="0" applyBorder="0" applyAlignment="0" applyProtection="0"/>
    <xf numFmtId="43"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44" fontId="42" fillId="0" borderId="0" applyFont="0" applyFill="0" applyBorder="0" applyAlignment="0" applyProtection="0"/>
    <xf numFmtId="0" fontId="48" fillId="0" borderId="0"/>
    <xf numFmtId="44" fontId="42" fillId="0" borderId="0" applyFont="0" applyFill="0" applyBorder="0" applyAlignment="0" applyProtection="0"/>
    <xf numFmtId="43" fontId="42" fillId="0" borderId="0" applyFont="0" applyFill="0" applyBorder="0" applyAlignment="0" applyProtection="0"/>
    <xf numFmtId="166"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0" fontId="37"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44" fontId="43" fillId="0" borderId="0" applyFont="0" applyFill="0" applyBorder="0" applyAlignment="0" applyProtection="0"/>
    <xf numFmtId="165" fontId="42" fillId="0" borderId="0" applyBorder="0" applyProtection="0"/>
    <xf numFmtId="0" fontId="37" fillId="0" borderId="0"/>
    <xf numFmtId="0" fontId="65" fillId="0" borderId="0"/>
    <xf numFmtId="0" fontId="42" fillId="0" borderId="0"/>
    <xf numFmtId="0" fontId="47" fillId="0" borderId="0"/>
    <xf numFmtId="43" fontId="42" fillId="0" borderId="0" applyFont="0" applyFill="0" applyBorder="0" applyAlignment="0" applyProtection="0"/>
    <xf numFmtId="9" fontId="42"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164" fontId="42" fillId="0" borderId="0" applyFont="0" applyFill="0" applyBorder="0" applyAlignment="0" applyProtection="0"/>
    <xf numFmtId="164" fontId="37" fillId="0" borderId="0" applyFont="0" applyFill="0" applyBorder="0" applyAlignment="0" applyProtection="0"/>
    <xf numFmtId="43" fontId="37"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37" fillId="0" borderId="0" applyFont="0" applyFill="0" applyBorder="0" applyAlignment="0" applyProtection="0"/>
    <xf numFmtId="0" fontId="37" fillId="0" borderId="0" applyFont="0" applyFill="0" applyBorder="0" applyAlignment="0" applyProtection="0"/>
    <xf numFmtId="164" fontId="37" fillId="0" borderId="0" applyFont="0" applyFill="0" applyBorder="0" applyAlignment="0" applyProtection="0"/>
    <xf numFmtId="43" fontId="37" fillId="0" borderId="0" applyFont="0" applyFill="0" applyBorder="0" applyAlignment="0" applyProtection="0"/>
    <xf numFmtId="164" fontId="37" fillId="0" borderId="0" applyFont="0" applyFill="0" applyBorder="0" applyAlignment="0" applyProtection="0"/>
    <xf numFmtId="43"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164" fontId="37" fillId="0" borderId="0" applyFont="0" applyFill="0" applyBorder="0" applyAlignment="0" applyProtection="0"/>
    <xf numFmtId="43" fontId="37" fillId="0" borderId="0" applyFont="0" applyFill="0" applyBorder="0" applyAlignment="0" applyProtection="0"/>
    <xf numFmtId="164" fontId="37" fillId="0" borderId="0" applyFont="0" applyFill="0" applyBorder="0" applyAlignment="0" applyProtection="0"/>
    <xf numFmtId="0" fontId="37"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0" fontId="49" fillId="0" borderId="0" applyNumberFormat="0" applyFill="0" applyBorder="0" applyAlignment="0" applyProtection="0"/>
    <xf numFmtId="0" fontId="45" fillId="0" borderId="61" applyNumberFormat="0" applyFill="0" applyAlignment="0" applyProtection="0"/>
    <xf numFmtId="164" fontId="37" fillId="0" borderId="0" applyFont="0" applyFill="0" applyBorder="0" applyAlignment="0" applyProtection="0"/>
    <xf numFmtId="43" fontId="37" fillId="0" borderId="0" applyFont="0" applyFill="0" applyBorder="0" applyAlignment="0" applyProtection="0"/>
    <xf numFmtId="43"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43" fontId="65" fillId="0" borderId="0" applyFont="0" applyFill="0" applyBorder="0" applyAlignment="0" applyProtection="0"/>
  </cellStyleXfs>
  <cellXfs count="449">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6"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10" fontId="25" fillId="0" borderId="47" xfId="0" applyNumberFormat="1" applyFont="1" applyBorder="1" applyAlignment="1" applyProtection="1">
      <alignment horizontal="right" vertical="center" wrapText="1"/>
    </xf>
    <xf numFmtId="43" fontId="25" fillId="2" borderId="54"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4"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1" fillId="2" borderId="20" xfId="2" applyNumberFormat="1" applyFont="1" applyFill="1" applyBorder="1" applyAlignment="1" applyProtection="1"/>
    <xf numFmtId="0" fontId="31" fillId="2" borderId="20" xfId="0" applyFont="1" applyFill="1" applyBorder="1" applyAlignment="1" applyProtection="1">
      <alignment horizontal="right"/>
    </xf>
    <xf numFmtId="167"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2" fillId="0" borderId="1" xfId="0" applyFont="1" applyBorder="1" applyAlignment="1" applyProtection="1">
      <alignment horizontal="left" vertical="center" wrapText="1"/>
    </xf>
    <xf numFmtId="0" fontId="32" fillId="0" borderId="0" xfId="0" applyFont="1"/>
    <xf numFmtId="0" fontId="32" fillId="0" borderId="46" xfId="0" applyFont="1" applyBorder="1" applyAlignment="1" applyProtection="1">
      <alignment horizontal="center" vertical="center" wrapText="1"/>
    </xf>
    <xf numFmtId="0" fontId="33" fillId="2" borderId="0" xfId="0" applyFont="1" applyFill="1"/>
    <xf numFmtId="0" fontId="33" fillId="2" borderId="0" xfId="0" applyFont="1" applyFill="1" applyAlignment="1">
      <alignment horizontal="center" vertical="center" wrapText="1"/>
    </xf>
    <xf numFmtId="0" fontId="34" fillId="0" borderId="0" xfId="0" applyFont="1" applyBorder="1" applyAlignment="1">
      <alignment horizontal="center" vertical="center"/>
    </xf>
    <xf numFmtId="0" fontId="33" fillId="2" borderId="0" xfId="0" applyFont="1" applyFill="1" applyBorder="1" applyAlignment="1">
      <alignment horizontal="center" vertical="center" wrapText="1"/>
    </xf>
    <xf numFmtId="0" fontId="35" fillId="0" borderId="0" xfId="0" applyFont="1" applyBorder="1" applyAlignment="1">
      <alignment horizontal="justify" vertical="center"/>
    </xf>
    <xf numFmtId="0" fontId="33" fillId="2" borderId="0" xfId="0" applyFont="1" applyFill="1" applyAlignment="1">
      <alignment wrapText="1"/>
    </xf>
    <xf numFmtId="0" fontId="33" fillId="2" borderId="0" xfId="0" applyFont="1" applyFill="1" applyBorder="1"/>
    <xf numFmtId="10" fontId="33" fillId="2" borderId="0" xfId="0" applyNumberFormat="1" applyFont="1" applyFill="1" applyBorder="1" applyAlignment="1">
      <alignment horizontal="center" vertical="center" wrapText="1"/>
    </xf>
    <xf numFmtId="10" fontId="33" fillId="2" borderId="0" xfId="0" applyNumberFormat="1" applyFont="1" applyFill="1" applyBorder="1"/>
    <xf numFmtId="9" fontId="33" fillId="2" borderId="0" xfId="0" applyNumberFormat="1" applyFont="1" applyFill="1"/>
    <xf numFmtId="168" fontId="33" fillId="2" borderId="0" xfId="0" applyNumberFormat="1" applyFont="1" applyFill="1" applyAlignment="1">
      <alignment horizontal="center" vertical="center" wrapText="1"/>
    </xf>
    <xf numFmtId="0" fontId="0" fillId="3" borderId="1" xfId="0" applyFill="1" applyBorder="1" applyProtection="1">
      <protection locked="0"/>
    </xf>
    <xf numFmtId="2" fontId="25" fillId="3" borderId="1" xfId="0" applyNumberFormat="1" applyFont="1" applyFill="1" applyBorder="1" applyAlignment="1" applyProtection="1">
      <alignment vertical="justify" wrapText="1"/>
      <protection locked="0"/>
    </xf>
    <xf numFmtId="43" fontId="25" fillId="3" borderId="53" xfId="77" applyFont="1" applyFill="1" applyBorder="1" applyAlignment="1" applyProtection="1">
      <alignment vertical="center" wrapText="1"/>
      <protection locked="0"/>
    </xf>
    <xf numFmtId="0" fontId="69" fillId="0" borderId="0" xfId="0" applyFont="1"/>
    <xf numFmtId="0" fontId="69" fillId="0" borderId="1" xfId="0" applyFont="1" applyBorder="1" applyAlignment="1">
      <alignment horizontal="left" vertical="center" wrapText="1"/>
    </xf>
    <xf numFmtId="44" fontId="69" fillId="0" borderId="1" xfId="0" applyNumberFormat="1" applyFont="1" applyBorder="1" applyAlignment="1">
      <alignment horizontal="center" vertical="center"/>
    </xf>
    <xf numFmtId="0" fontId="69" fillId="0" borderId="0" xfId="0" applyFont="1" applyBorder="1" applyAlignment="1">
      <alignment horizontal="center" vertical="center"/>
    </xf>
    <xf numFmtId="0" fontId="69" fillId="0" borderId="0" xfId="0" applyFont="1" applyBorder="1" applyAlignment="1">
      <alignment horizontal="left" vertical="center" wrapText="1"/>
    </xf>
    <xf numFmtId="44" fontId="69" fillId="0" borderId="0" xfId="0" applyNumberFormat="1" applyFont="1" applyBorder="1" applyAlignment="1">
      <alignment horizontal="center" vertical="center"/>
    </xf>
    <xf numFmtId="0" fontId="69" fillId="0" borderId="0" xfId="0" applyFont="1" applyAlignment="1">
      <alignment horizontal="left" vertical="center" wrapText="1"/>
    </xf>
    <xf numFmtId="0" fontId="68" fillId="5" borderId="1" xfId="0" applyFont="1" applyFill="1" applyBorder="1" applyAlignment="1">
      <alignment horizontal="center" vertical="center"/>
    </xf>
    <xf numFmtId="0" fontId="69" fillId="0" borderId="1" xfId="0" applyFont="1" applyBorder="1" applyAlignment="1">
      <alignment horizontal="center" vertical="center"/>
    </xf>
    <xf numFmtId="0" fontId="68" fillId="5" borderId="1" xfId="0" applyFont="1" applyFill="1" applyBorder="1" applyAlignment="1">
      <alignment horizontal="center" vertical="center" wrapText="1"/>
    </xf>
    <xf numFmtId="44" fontId="69" fillId="0" borderId="0" xfId="0" applyNumberFormat="1" applyFont="1" applyAlignment="1">
      <alignment horizontal="center" vertical="center"/>
    </xf>
    <xf numFmtId="0" fontId="69" fillId="0" borderId="64" xfId="0" applyFont="1" applyBorder="1" applyAlignment="1">
      <alignment horizontal="center" vertical="center"/>
    </xf>
    <xf numFmtId="0" fontId="69" fillId="7" borderId="1" xfId="0" applyFont="1" applyFill="1" applyBorder="1" applyAlignment="1">
      <alignment horizontal="center" vertical="center"/>
    </xf>
    <xf numFmtId="0" fontId="69" fillId="7" borderId="1" xfId="0" applyFont="1" applyFill="1" applyBorder="1" applyAlignment="1">
      <alignment horizontal="left" vertical="center" wrapText="1"/>
    </xf>
    <xf numFmtId="44" fontId="69" fillId="7" borderId="1" xfId="0" applyNumberFormat="1" applyFont="1" applyFill="1" applyBorder="1" applyAlignment="1">
      <alignment horizontal="center" vertical="center"/>
    </xf>
    <xf numFmtId="0" fontId="69" fillId="2" borderId="0" xfId="0" applyFont="1" applyFill="1"/>
    <xf numFmtId="0" fontId="69" fillId="0" borderId="47" xfId="0" applyFont="1" applyBorder="1" applyAlignment="1">
      <alignment vertical="center"/>
    </xf>
    <xf numFmtId="0" fontId="69" fillId="0" borderId="64" xfId="0" applyFont="1" applyBorder="1" applyAlignment="1">
      <alignment vertical="center"/>
    </xf>
    <xf numFmtId="0" fontId="69" fillId="0" borderId="51" xfId="0" applyFont="1" applyBorder="1" applyAlignment="1">
      <alignment vertical="center"/>
    </xf>
    <xf numFmtId="0" fontId="2" fillId="2" borderId="0" xfId="0" applyFont="1" applyFill="1" applyAlignment="1">
      <alignment horizontal="center"/>
    </xf>
    <xf numFmtId="0" fontId="1" fillId="2" borderId="1" xfId="0" applyFont="1" applyFill="1" applyBorder="1" applyAlignment="1">
      <alignment horizontal="center"/>
    </xf>
    <xf numFmtId="0" fontId="3" fillId="2" borderId="1" xfId="0" applyFont="1" applyFill="1" applyBorder="1" applyAlignment="1">
      <alignment horizontal="center"/>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3" fillId="2" borderId="1" xfId="0" applyFont="1" applyFill="1" applyBorder="1" applyAlignment="1">
      <alignment horizontal="left"/>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0" xfId="0" applyFont="1" applyFill="1" applyAlignment="1">
      <alignment horizont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3" fillId="2" borderId="0" xfId="0" applyFont="1" applyFill="1" applyBorder="1" applyAlignment="1">
      <alignment horizontal="center"/>
    </xf>
    <xf numFmtId="0" fontId="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21" fillId="2" borderId="1" xfId="0" applyFont="1" applyFill="1" applyBorder="1" applyAlignment="1">
      <alignment horizontal="left"/>
    </xf>
    <xf numFmtId="0" fontId="1" fillId="2" borderId="0" xfId="0" applyFont="1" applyFill="1" applyBorder="1" applyAlignment="1">
      <alignment horizontal="center"/>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4" fillId="2" borderId="1" xfId="0" applyFont="1" applyFill="1" applyBorder="1" applyAlignment="1">
      <alignment horizontal="left"/>
    </xf>
    <xf numFmtId="0" fontId="4" fillId="2" borderId="1"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4" xfId="0" applyFont="1" applyFill="1" applyBorder="1" applyAlignment="1">
      <alignment horizontal="center" vertical="center" wrapText="1"/>
    </xf>
    <xf numFmtId="0" fontId="36" fillId="0" borderId="0" xfId="0" applyFont="1" applyBorder="1" applyAlignment="1">
      <alignment horizontal="justify" vertical="center"/>
    </xf>
    <xf numFmtId="0" fontId="0" fillId="0" borderId="0" xfId="0" applyBorder="1" applyAlignment="1"/>
    <xf numFmtId="0" fontId="33" fillId="2" borderId="0" xfId="0" applyFont="1" applyFill="1" applyBorder="1" applyAlignment="1"/>
    <xf numFmtId="0" fontId="37" fillId="0" borderId="1" xfId="0" applyFont="1" applyBorder="1" applyAlignment="1">
      <alignment horizontal="justify" vertical="center"/>
    </xf>
    <xf numFmtId="0" fontId="0" fillId="0" borderId="1" xfId="0" applyBorder="1" applyAlignment="1"/>
    <xf numFmtId="0" fontId="36" fillId="0" borderId="2" xfId="0" applyFont="1" applyBorder="1" applyAlignment="1">
      <alignment horizontal="justify" vertical="center"/>
    </xf>
    <xf numFmtId="0" fontId="0" fillId="0" borderId="4" xfId="0" applyBorder="1" applyAlignment="1"/>
    <xf numFmtId="0" fontId="38" fillId="0" borderId="2" xfId="0" applyFont="1" applyBorder="1" applyAlignment="1">
      <alignment horizontal="justify" vertical="center"/>
    </xf>
    <xf numFmtId="0" fontId="39" fillId="0" borderId="4" xfId="0" applyFont="1" applyBorder="1" applyAlignment="1"/>
    <xf numFmtId="0" fontId="37" fillId="0" borderId="2" xfId="0" applyFont="1" applyBorder="1" applyAlignment="1">
      <alignment horizontal="justify" vertical="center"/>
    </xf>
    <xf numFmtId="0" fontId="37" fillId="2" borderId="1" xfId="0" applyFont="1" applyFill="1" applyBorder="1" applyAlignment="1">
      <alignment horizontal="justify" vertical="center"/>
    </xf>
    <xf numFmtId="0" fontId="0" fillId="2" borderId="1" xfId="0" applyFill="1" applyBorder="1" applyAlignment="1"/>
    <xf numFmtId="0" fontId="41" fillId="0" borderId="0" xfId="0" applyFont="1" applyBorder="1" applyAlignment="1">
      <alignment horizontal="justify" vertical="center"/>
    </xf>
    <xf numFmtId="0" fontId="40" fillId="0" borderId="2" xfId="0" applyFont="1" applyBorder="1" applyAlignment="1">
      <alignment horizontal="justify" vertical="center"/>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9" fillId="7" borderId="2" xfId="0" applyFont="1" applyFill="1" applyBorder="1" applyAlignment="1" applyProtection="1">
      <alignment horizontal="left" vertical="top" wrapText="1"/>
    </xf>
    <xf numFmtId="0" fontId="30" fillId="7" borderId="3" xfId="0" applyFont="1" applyFill="1" applyBorder="1" applyAlignment="1" applyProtection="1">
      <alignment horizontal="left" vertical="top"/>
    </xf>
    <xf numFmtId="0" fontId="30"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30" fillId="7" borderId="42" xfId="0" applyFont="1" applyFill="1" applyBorder="1" applyAlignment="1" applyProtection="1">
      <alignment horizontal="center" vertical="center"/>
    </xf>
    <xf numFmtId="0" fontId="30" fillId="7" borderId="43" xfId="0" applyFont="1" applyFill="1" applyBorder="1" applyAlignment="1" applyProtection="1">
      <alignment horizontal="center" vertical="center"/>
    </xf>
    <xf numFmtId="0" fontId="30"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8" fillId="8" borderId="2"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0" fontId="28" fillId="8" borderId="3" xfId="0" applyFont="1" applyFill="1" applyBorder="1" applyAlignment="1" applyProtection="1">
      <alignment horizontal="right" vertical="top"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2" borderId="57"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0" fillId="0" borderId="1" xfId="0" applyFont="1" applyBorder="1" applyAlignment="1">
      <alignment horizontal="center"/>
    </xf>
    <xf numFmtId="0" fontId="29" fillId="10" borderId="2" xfId="0" applyFont="1" applyFill="1" applyBorder="1" applyAlignment="1" applyProtection="1">
      <alignment horizontal="left" vertical="top" wrapText="1"/>
    </xf>
    <xf numFmtId="0" fontId="30" fillId="10" borderId="3" xfId="0" applyFont="1" applyFill="1" applyBorder="1" applyAlignment="1" applyProtection="1">
      <alignment horizontal="left" vertical="top"/>
    </xf>
    <xf numFmtId="0" fontId="30" fillId="10" borderId="19" xfId="0" applyFont="1" applyFill="1" applyBorder="1" applyAlignment="1" applyProtection="1">
      <alignment horizontal="left" vertical="top"/>
    </xf>
    <xf numFmtId="0" fontId="32" fillId="0" borderId="0" xfId="0" applyFont="1" applyAlignment="1">
      <alignment horizontal="center" wrapText="1"/>
    </xf>
    <xf numFmtId="0" fontId="32" fillId="0" borderId="0" xfId="0" applyFont="1" applyAlignment="1">
      <alignment horizontal="left" vertical="top" wrapText="1"/>
    </xf>
    <xf numFmtId="44" fontId="28" fillId="3" borderId="2" xfId="12" applyNumberFormat="1" applyFont="1" applyFill="1" applyBorder="1" applyAlignment="1" applyProtection="1">
      <alignment horizontal="center" vertical="center"/>
      <protection locked="0"/>
    </xf>
    <xf numFmtId="0" fontId="70" fillId="11" borderId="5" xfId="0" applyFont="1" applyFill="1" applyBorder="1" applyAlignment="1">
      <alignment horizontal="center" vertical="center"/>
    </xf>
    <xf numFmtId="0" fontId="70" fillId="11" borderId="0" xfId="0" applyFont="1" applyFill="1" applyBorder="1" applyAlignment="1">
      <alignment horizontal="center" vertical="center"/>
    </xf>
    <xf numFmtId="0" fontId="70" fillId="11" borderId="62" xfId="0" applyFont="1" applyFill="1" applyBorder="1" applyAlignment="1">
      <alignment horizontal="center" vertical="center"/>
    </xf>
    <xf numFmtId="0" fontId="70" fillId="11" borderId="55" xfId="0" applyFont="1" applyFill="1" applyBorder="1" applyAlignment="1">
      <alignment horizontal="center" vertical="center"/>
    </xf>
    <xf numFmtId="0" fontId="70" fillId="11" borderId="63" xfId="0" applyFont="1" applyFill="1" applyBorder="1" applyAlignment="1">
      <alignment horizontal="center" vertical="center"/>
    </xf>
    <xf numFmtId="0" fontId="70" fillId="11" borderId="56" xfId="0" applyFont="1" applyFill="1" applyBorder="1" applyAlignment="1">
      <alignment horizontal="center" vertical="center"/>
    </xf>
    <xf numFmtId="0" fontId="68" fillId="5" borderId="47" xfId="0" applyFont="1" applyFill="1" applyBorder="1" applyAlignment="1">
      <alignment horizontal="center" vertical="center" wrapText="1"/>
    </xf>
    <xf numFmtId="0" fontId="68" fillId="5" borderId="51" xfId="0" applyFont="1" applyFill="1" applyBorder="1" applyAlignment="1">
      <alignment horizontal="center" vertical="center" wrapText="1"/>
    </xf>
    <xf numFmtId="44" fontId="71" fillId="5" borderId="47" xfId="0" applyNumberFormat="1" applyFont="1" applyFill="1" applyBorder="1" applyAlignment="1">
      <alignment horizontal="center" vertical="center"/>
    </xf>
    <xf numFmtId="44" fontId="71" fillId="5" borderId="51" xfId="0" applyNumberFormat="1" applyFont="1" applyFill="1" applyBorder="1" applyAlignment="1">
      <alignment horizontal="center" vertical="center"/>
    </xf>
    <xf numFmtId="0" fontId="68" fillId="5" borderId="47" xfId="0" applyFont="1" applyFill="1" applyBorder="1" applyAlignment="1">
      <alignment horizontal="center" vertical="center"/>
    </xf>
    <xf numFmtId="0" fontId="68" fillId="5" borderId="51" xfId="0" applyFont="1" applyFill="1" applyBorder="1" applyAlignment="1">
      <alignment horizontal="center" vertical="center"/>
    </xf>
    <xf numFmtId="0" fontId="68" fillId="5" borderId="1" xfId="0" applyFont="1" applyFill="1" applyBorder="1" applyAlignment="1">
      <alignment horizontal="center" vertical="center"/>
    </xf>
    <xf numFmtId="44" fontId="68" fillId="5" borderId="1" xfId="0" applyNumberFormat="1" applyFont="1" applyFill="1" applyBorder="1" applyAlignment="1">
      <alignment horizontal="center" vertical="center"/>
    </xf>
    <xf numFmtId="0" fontId="73" fillId="5" borderId="47" xfId="0" applyFont="1" applyFill="1" applyBorder="1" applyAlignment="1">
      <alignment horizontal="center" vertical="center" wrapText="1"/>
    </xf>
    <xf numFmtId="0" fontId="73" fillId="5" borderId="51" xfId="0" applyFont="1" applyFill="1" applyBorder="1" applyAlignment="1">
      <alignment horizontal="center" vertical="center" wrapText="1"/>
    </xf>
    <xf numFmtId="0" fontId="72" fillId="5" borderId="47" xfId="0" applyFont="1" applyFill="1" applyBorder="1" applyAlignment="1">
      <alignment horizontal="center" vertical="center"/>
    </xf>
    <xf numFmtId="0" fontId="72" fillId="5" borderId="51" xfId="0" applyFont="1" applyFill="1" applyBorder="1" applyAlignment="1">
      <alignment horizontal="center" vertical="center"/>
    </xf>
    <xf numFmtId="0" fontId="71" fillId="5" borderId="47" xfId="0" applyFont="1" applyFill="1" applyBorder="1" applyAlignment="1">
      <alignment horizontal="center" vertical="center" wrapText="1"/>
    </xf>
    <xf numFmtId="0" fontId="71" fillId="5" borderId="51" xfId="0" applyFont="1" applyFill="1" applyBorder="1" applyAlignment="1">
      <alignment horizontal="center" vertical="center" wrapText="1"/>
    </xf>
    <xf numFmtId="0" fontId="68" fillId="5" borderId="2" xfId="0" applyFont="1" applyFill="1" applyBorder="1" applyAlignment="1">
      <alignment horizontal="center" vertical="center"/>
    </xf>
    <xf numFmtId="0" fontId="68" fillId="5" borderId="4" xfId="0" applyFont="1" applyFill="1" applyBorder="1" applyAlignment="1">
      <alignment horizontal="center" vertical="center"/>
    </xf>
    <xf numFmtId="0" fontId="68" fillId="5" borderId="47" xfId="0" applyFont="1" applyFill="1" applyBorder="1" applyAlignment="1">
      <alignment horizontal="center" wrapText="1"/>
    </xf>
    <xf numFmtId="0" fontId="68" fillId="5" borderId="51" xfId="0" applyFont="1" applyFill="1" applyBorder="1" applyAlignment="1">
      <alignment horizontal="center" wrapText="1"/>
    </xf>
    <xf numFmtId="0" fontId="68" fillId="5" borderId="1" xfId="0" applyFont="1" applyFill="1" applyBorder="1" applyAlignment="1">
      <alignment horizontal="center" vertical="center" wrapText="1"/>
    </xf>
    <xf numFmtId="44" fontId="71" fillId="5" borderId="1" xfId="0" applyNumberFormat="1" applyFont="1" applyFill="1" applyBorder="1" applyAlignment="1">
      <alignment horizontal="center" vertical="center"/>
    </xf>
    <xf numFmtId="0" fontId="71" fillId="5" borderId="1" xfId="0" applyFont="1" applyFill="1" applyBorder="1" applyAlignment="1">
      <alignment horizontal="center" vertical="center"/>
    </xf>
    <xf numFmtId="44" fontId="69" fillId="0" borderId="5" xfId="0" applyNumberFormat="1" applyFont="1" applyBorder="1" applyAlignment="1">
      <alignment horizontal="center" vertical="center"/>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11" fillId="2" borderId="1" xfId="0" applyFont="1" applyFill="1" applyBorder="1" applyAlignment="1">
      <alignment horizontal="left"/>
    </xf>
    <xf numFmtId="0" fontId="12" fillId="2" borderId="1" xfId="0" applyFont="1" applyFill="1" applyBorder="1" applyAlignment="1">
      <alignment horizontal="left" vertical="center"/>
    </xf>
    <xf numFmtId="0" fontId="15" fillId="2" borderId="0" xfId="0" applyFont="1" applyFill="1" applyAlignment="1">
      <alignment horizontal="center" wrapText="1"/>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6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15" t="s">
        <v>0</v>
      </c>
      <c r="B1" s="215"/>
      <c r="C1" s="215"/>
      <c r="D1" s="215"/>
      <c r="E1" s="215"/>
      <c r="F1" s="215"/>
      <c r="G1" s="215"/>
    </row>
    <row r="3" spans="1:7">
      <c r="B3" s="3" t="s">
        <v>1</v>
      </c>
      <c r="C3" s="216"/>
      <c r="D3" s="216"/>
      <c r="E3" s="216"/>
      <c r="F3" s="216"/>
      <c r="G3" s="216"/>
    </row>
    <row r="4" spans="1:7">
      <c r="B4" s="3" t="s">
        <v>2</v>
      </c>
      <c r="C4" s="216"/>
      <c r="D4" s="216"/>
      <c r="E4" s="216"/>
      <c r="F4" s="216"/>
      <c r="G4" s="216"/>
    </row>
    <row r="5" spans="1:7">
      <c r="B5" s="3" t="s">
        <v>3</v>
      </c>
      <c r="C5" s="216"/>
      <c r="D5" s="216"/>
      <c r="E5" s="216"/>
      <c r="F5" s="216"/>
      <c r="G5" s="216"/>
    </row>
    <row r="7" spans="1:7">
      <c r="A7" s="217" t="s">
        <v>4</v>
      </c>
      <c r="B7" s="217"/>
      <c r="C7" s="217"/>
      <c r="D7" s="217"/>
      <c r="E7" s="217"/>
      <c r="F7" s="217"/>
      <c r="G7" s="217"/>
    </row>
    <row r="8" spans="1:7">
      <c r="A8" s="4" t="s">
        <v>5</v>
      </c>
      <c r="B8" s="218" t="s">
        <v>6</v>
      </c>
      <c r="C8" s="219"/>
      <c r="D8" s="219"/>
      <c r="E8" s="219"/>
      <c r="F8" s="220"/>
      <c r="G8" s="4"/>
    </row>
    <row r="9" spans="1:7">
      <c r="A9" s="4" t="s">
        <v>7</v>
      </c>
      <c r="B9" s="218" t="s">
        <v>8</v>
      </c>
      <c r="C9" s="219"/>
      <c r="D9" s="219"/>
      <c r="E9" s="219"/>
      <c r="F9" s="220"/>
      <c r="G9" s="4" t="s">
        <v>9</v>
      </c>
    </row>
    <row r="10" spans="1:7">
      <c r="A10" s="4" t="s">
        <v>10</v>
      </c>
      <c r="B10" s="218" t="s">
        <v>11</v>
      </c>
      <c r="C10" s="219"/>
      <c r="D10" s="219"/>
      <c r="E10" s="219"/>
      <c r="F10" s="220"/>
      <c r="G10" s="6" t="s">
        <v>12</v>
      </c>
    </row>
    <row r="11" spans="1:7">
      <c r="A11" s="4" t="s">
        <v>13</v>
      </c>
      <c r="B11" s="218" t="s">
        <v>14</v>
      </c>
      <c r="C11" s="219"/>
      <c r="D11" s="219"/>
      <c r="E11" s="219"/>
      <c r="F11" s="220"/>
      <c r="G11" s="4">
        <v>12</v>
      </c>
    </row>
    <row r="12" spans="1:7">
      <c r="G12" s="7"/>
    </row>
    <row r="13" spans="1:7">
      <c r="A13" s="221" t="s">
        <v>15</v>
      </c>
      <c r="B13" s="221"/>
      <c r="C13" s="221"/>
      <c r="D13" s="221"/>
      <c r="E13" s="221"/>
      <c r="F13" s="221"/>
      <c r="G13" s="221"/>
    </row>
    <row r="14" spans="1:7" ht="15" customHeight="1">
      <c r="A14" s="8" t="s">
        <v>16</v>
      </c>
      <c r="B14" s="5"/>
      <c r="C14" s="222" t="s">
        <v>17</v>
      </c>
      <c r="D14" s="223"/>
      <c r="E14" s="224"/>
      <c r="F14" s="217" t="s">
        <v>18</v>
      </c>
      <c r="G14" s="217"/>
    </row>
    <row r="15" spans="1:7" ht="13.5">
      <c r="A15" s="225" t="s">
        <v>19</v>
      </c>
      <c r="B15" s="225"/>
      <c r="C15" s="226" t="s">
        <v>20</v>
      </c>
      <c r="D15" s="227"/>
      <c r="E15" s="228"/>
      <c r="F15" s="229">
        <v>4</v>
      </c>
      <c r="G15" s="230"/>
    </row>
    <row r="17" spans="1:7">
      <c r="A17" s="231" t="s">
        <v>21</v>
      </c>
      <c r="B17" s="231"/>
      <c r="C17" s="231"/>
      <c r="D17" s="231"/>
      <c r="E17" s="231"/>
      <c r="F17" s="231"/>
      <c r="G17" s="231"/>
    </row>
    <row r="18" spans="1:7">
      <c r="B18" s="10"/>
      <c r="C18" s="10"/>
      <c r="D18" s="10"/>
      <c r="E18" s="10"/>
      <c r="F18" s="11"/>
      <c r="G18" s="10"/>
    </row>
    <row r="19" spans="1:7">
      <c r="A19" s="217" t="s">
        <v>22</v>
      </c>
      <c r="B19" s="217"/>
      <c r="C19" s="217"/>
      <c r="D19" s="217"/>
      <c r="E19" s="217"/>
      <c r="F19" s="217"/>
      <c r="G19" s="217"/>
    </row>
    <row r="20" spans="1:7">
      <c r="A20" s="4">
        <v>1</v>
      </c>
      <c r="B20" s="232" t="s">
        <v>23</v>
      </c>
      <c r="C20" s="233"/>
      <c r="D20" s="233"/>
      <c r="E20" s="234"/>
      <c r="F20" s="222" t="s">
        <v>24</v>
      </c>
      <c r="G20" s="224"/>
    </row>
    <row r="21" spans="1:7">
      <c r="A21" s="4">
        <v>2</v>
      </c>
      <c r="B21" s="218" t="s">
        <v>25</v>
      </c>
      <c r="C21" s="219"/>
      <c r="D21" s="219"/>
      <c r="E21" s="220"/>
      <c r="F21" s="235">
        <v>873.6</v>
      </c>
      <c r="G21" s="236"/>
    </row>
    <row r="22" spans="1:7">
      <c r="A22" s="4">
        <v>3</v>
      </c>
      <c r="B22" s="218" t="s">
        <v>26</v>
      </c>
      <c r="C22" s="219"/>
      <c r="D22" s="219"/>
      <c r="E22" s="220"/>
      <c r="F22" s="237" t="s">
        <v>27</v>
      </c>
      <c r="G22" s="238"/>
    </row>
    <row r="23" spans="1:7">
      <c r="A23" s="4">
        <v>4</v>
      </c>
      <c r="B23" s="218" t="s">
        <v>28</v>
      </c>
      <c r="C23" s="219"/>
      <c r="D23" s="219"/>
      <c r="E23" s="220"/>
      <c r="F23" s="239" t="s">
        <v>29</v>
      </c>
      <c r="G23" s="240"/>
    </row>
    <row r="24" spans="1:7">
      <c r="A24" s="10"/>
      <c r="B24" s="12"/>
      <c r="C24" s="12"/>
      <c r="D24" s="12"/>
      <c r="E24" s="12"/>
      <c r="F24" s="11"/>
      <c r="G24" s="13"/>
    </row>
    <row r="25" spans="1:7">
      <c r="A25" s="10"/>
      <c r="B25" s="241" t="s">
        <v>30</v>
      </c>
      <c r="C25" s="241"/>
      <c r="D25" s="241"/>
      <c r="E25" s="241"/>
      <c r="F25" s="241"/>
      <c r="G25" s="241"/>
    </row>
    <row r="26" spans="1:7">
      <c r="D26" s="67"/>
    </row>
    <row r="27" spans="1:7">
      <c r="B27" s="4">
        <v>1</v>
      </c>
      <c r="C27" s="217" t="s">
        <v>31</v>
      </c>
      <c r="D27" s="217"/>
      <c r="E27" s="217"/>
      <c r="F27" s="15" t="s">
        <v>32</v>
      </c>
      <c r="G27" s="16" t="s">
        <v>33</v>
      </c>
    </row>
    <row r="28" spans="1:7">
      <c r="B28" s="4" t="s">
        <v>5</v>
      </c>
      <c r="C28" s="242" t="s">
        <v>34</v>
      </c>
      <c r="D28" s="242"/>
      <c r="E28" s="242"/>
      <c r="F28" s="17">
        <v>100</v>
      </c>
      <c r="G28" s="18">
        <v>873.6</v>
      </c>
    </row>
    <row r="29" spans="1:7">
      <c r="B29" s="4" t="s">
        <v>7</v>
      </c>
      <c r="C29" s="242" t="s">
        <v>35</v>
      </c>
      <c r="D29" s="242"/>
      <c r="E29" s="242"/>
      <c r="F29" s="19"/>
      <c r="G29" s="17">
        <f>F29*G28</f>
        <v>0</v>
      </c>
    </row>
    <row r="30" spans="1:7">
      <c r="B30" s="4" t="s">
        <v>10</v>
      </c>
      <c r="C30" s="242" t="s">
        <v>36</v>
      </c>
      <c r="D30" s="242"/>
      <c r="E30" s="242"/>
      <c r="F30" s="19"/>
      <c r="G30" s="17">
        <v>0</v>
      </c>
    </row>
    <row r="31" spans="1:7">
      <c r="B31" s="4" t="s">
        <v>13</v>
      </c>
      <c r="C31" s="242" t="s">
        <v>37</v>
      </c>
      <c r="D31" s="242"/>
      <c r="E31" s="242"/>
      <c r="F31" s="19"/>
      <c r="G31" s="17">
        <v>0</v>
      </c>
    </row>
    <row r="32" spans="1:7">
      <c r="B32" s="4" t="s">
        <v>38</v>
      </c>
      <c r="C32" s="242" t="s">
        <v>39</v>
      </c>
      <c r="D32" s="242"/>
      <c r="E32" s="242"/>
      <c r="F32" s="19"/>
      <c r="G32" s="17">
        <v>0</v>
      </c>
    </row>
    <row r="33" spans="1:7">
      <c r="B33" s="4" t="s">
        <v>40</v>
      </c>
      <c r="C33" s="242" t="s">
        <v>41</v>
      </c>
      <c r="D33" s="242"/>
      <c r="E33" s="242"/>
      <c r="F33" s="19"/>
      <c r="G33" s="17">
        <v>0</v>
      </c>
    </row>
    <row r="34" spans="1:7">
      <c r="B34" s="4" t="s">
        <v>42</v>
      </c>
      <c r="C34" s="242" t="s">
        <v>43</v>
      </c>
      <c r="D34" s="242"/>
      <c r="E34" s="242"/>
      <c r="F34" s="19"/>
      <c r="G34" s="17">
        <v>0</v>
      </c>
    </row>
    <row r="35" spans="1:7">
      <c r="B35" s="4" t="s">
        <v>44</v>
      </c>
      <c r="C35" s="242" t="s">
        <v>45</v>
      </c>
      <c r="D35" s="242"/>
      <c r="E35" s="242"/>
      <c r="F35" s="19"/>
      <c r="G35" s="17">
        <f>F35*G28</f>
        <v>0</v>
      </c>
    </row>
    <row r="36" spans="1:7">
      <c r="B36" s="222" t="s">
        <v>46</v>
      </c>
      <c r="C36" s="223"/>
      <c r="D36" s="223"/>
      <c r="E36" s="223"/>
      <c r="F36" s="224"/>
      <c r="G36" s="15">
        <f>SUM(G28:G35)</f>
        <v>873.6</v>
      </c>
    </row>
    <row r="38" spans="1:7" ht="15.75" customHeight="1">
      <c r="A38" s="243" t="s">
        <v>47</v>
      </c>
      <c r="B38" s="243"/>
      <c r="C38" s="243"/>
      <c r="D38" s="243"/>
      <c r="E38" s="243"/>
      <c r="F38" s="243"/>
      <c r="G38" s="10"/>
    </row>
    <row r="40" spans="1:7" ht="15.75" customHeight="1">
      <c r="A40" s="4">
        <v>2</v>
      </c>
      <c r="B40" s="222" t="s">
        <v>48</v>
      </c>
      <c r="C40" s="223"/>
      <c r="D40" s="223"/>
      <c r="E40" s="224"/>
      <c r="F40" s="15" t="s">
        <v>33</v>
      </c>
    </row>
    <row r="41" spans="1:7" ht="15.75" customHeight="1">
      <c r="A41" s="4" t="s">
        <v>5</v>
      </c>
      <c r="B41" s="218" t="s">
        <v>49</v>
      </c>
      <c r="C41" s="219"/>
      <c r="D41" s="20">
        <v>12</v>
      </c>
      <c r="E41" s="21">
        <v>6</v>
      </c>
      <c r="F41" s="22">
        <f>IF(((E41*15-G36*6%)&lt;=0),"0,00",E41*15-G36*6%)</f>
        <v>37.58</v>
      </c>
    </row>
    <row r="42" spans="1:7">
      <c r="A42" s="4" t="s">
        <v>7</v>
      </c>
      <c r="B42" s="218" t="s">
        <v>50</v>
      </c>
      <c r="C42" s="219"/>
      <c r="D42" s="20"/>
      <c r="E42" s="21">
        <v>20</v>
      </c>
      <c r="F42" s="23">
        <f>E42*22</f>
        <v>440</v>
      </c>
      <c r="G42" s="24"/>
    </row>
    <row r="43" spans="1:7">
      <c r="A43" s="4" t="s">
        <v>10</v>
      </c>
      <c r="B43" s="218" t="s">
        <v>51</v>
      </c>
      <c r="C43" s="219"/>
      <c r="D43" s="219"/>
      <c r="E43" s="220"/>
      <c r="F43" s="23">
        <v>150</v>
      </c>
      <c r="G43" s="24"/>
    </row>
    <row r="44" spans="1:7">
      <c r="A44" s="4" t="s">
        <v>13</v>
      </c>
      <c r="B44" s="218" t="s">
        <v>52</v>
      </c>
      <c r="C44" s="219"/>
      <c r="D44" s="219"/>
      <c r="E44" s="220"/>
      <c r="F44" s="26">
        <v>0</v>
      </c>
      <c r="G44" s="24"/>
    </row>
    <row r="45" spans="1:7">
      <c r="A45" s="4" t="s">
        <v>38</v>
      </c>
      <c r="B45" s="218" t="s">
        <v>53</v>
      </c>
      <c r="C45" s="219"/>
      <c r="D45" s="219"/>
      <c r="E45" s="220"/>
      <c r="F45" s="23">
        <v>2.5</v>
      </c>
      <c r="G45" s="24"/>
    </row>
    <row r="46" spans="1:7">
      <c r="A46" s="4" t="s">
        <v>42</v>
      </c>
      <c r="B46" s="218" t="s">
        <v>54</v>
      </c>
      <c r="C46" s="219"/>
      <c r="D46" s="219"/>
      <c r="E46" s="220"/>
      <c r="F46" s="23">
        <v>4.5</v>
      </c>
      <c r="G46" s="24"/>
    </row>
    <row r="47" spans="1:7">
      <c r="A47" s="4" t="s">
        <v>44</v>
      </c>
      <c r="B47" s="244" t="s">
        <v>55</v>
      </c>
      <c r="C47" s="245"/>
      <c r="D47" s="245"/>
      <c r="E47" s="246"/>
      <c r="F47" s="25">
        <v>0</v>
      </c>
      <c r="G47" s="24"/>
    </row>
    <row r="48" spans="1:7">
      <c r="A48" s="217" t="s">
        <v>56</v>
      </c>
      <c r="B48" s="217"/>
      <c r="C48" s="217"/>
      <c r="D48" s="217"/>
      <c r="E48" s="217"/>
      <c r="F48" s="27">
        <f>SUM(F41:F47)</f>
        <v>634.58000000000004</v>
      </c>
      <c r="G48" s="24"/>
    </row>
    <row r="49" spans="1:7">
      <c r="G49" s="24"/>
    </row>
    <row r="50" spans="1:7" ht="15.75" customHeight="1">
      <c r="A50" s="243" t="s">
        <v>57</v>
      </c>
      <c r="B50" s="243"/>
      <c r="C50" s="243"/>
      <c r="D50" s="243"/>
      <c r="E50" s="243"/>
      <c r="F50" s="243"/>
      <c r="G50" s="24"/>
    </row>
    <row r="51" spans="1:7">
      <c r="G51" s="24"/>
    </row>
    <row r="52" spans="1:7">
      <c r="A52" s="4">
        <v>3</v>
      </c>
      <c r="B52" s="217" t="s">
        <v>58</v>
      </c>
      <c r="C52" s="217"/>
      <c r="D52" s="217"/>
      <c r="E52" s="217"/>
      <c r="F52" s="15" t="s">
        <v>33</v>
      </c>
      <c r="G52" s="7"/>
    </row>
    <row r="53" spans="1:7">
      <c r="A53" s="4" t="s">
        <v>5</v>
      </c>
      <c r="B53" s="242" t="s">
        <v>59</v>
      </c>
      <c r="C53" s="242"/>
      <c r="D53" s="242"/>
      <c r="E53" s="242"/>
      <c r="F53" s="22" t="e">
        <f>#REF!</f>
        <v>#REF!</v>
      </c>
      <c r="G53" s="10"/>
    </row>
    <row r="54" spans="1:7">
      <c r="A54" s="4" t="s">
        <v>7</v>
      </c>
      <c r="B54" s="218" t="s">
        <v>60</v>
      </c>
      <c r="C54" s="219"/>
      <c r="D54" s="219"/>
      <c r="E54" s="220"/>
      <c r="F54" s="17">
        <v>0</v>
      </c>
      <c r="G54" s="12"/>
    </row>
    <row r="55" spans="1:7">
      <c r="A55" s="4" t="s">
        <v>10</v>
      </c>
      <c r="B55" s="242" t="s">
        <v>61</v>
      </c>
      <c r="C55" s="242"/>
      <c r="D55" s="242"/>
      <c r="E55" s="242"/>
      <c r="F55" s="17">
        <v>0</v>
      </c>
      <c r="G55" s="12"/>
    </row>
    <row r="56" spans="1:7">
      <c r="A56" s="4" t="s">
        <v>13</v>
      </c>
      <c r="B56" s="242" t="s">
        <v>62</v>
      </c>
      <c r="C56" s="242"/>
      <c r="D56" s="242"/>
      <c r="E56" s="242"/>
      <c r="F56" s="17">
        <v>0</v>
      </c>
      <c r="G56" s="10"/>
    </row>
    <row r="57" spans="1:7">
      <c r="A57" s="217" t="s">
        <v>63</v>
      </c>
      <c r="B57" s="217"/>
      <c r="C57" s="217"/>
      <c r="D57" s="217"/>
      <c r="E57" s="217"/>
      <c r="F57" s="15" t="e">
        <f>SUM(F53:F56)</f>
        <v>#REF!</v>
      </c>
      <c r="G57" s="12"/>
    </row>
    <row r="58" spans="1:7">
      <c r="G58" s="10"/>
    </row>
    <row r="59" spans="1:7">
      <c r="A59" s="231" t="s">
        <v>64</v>
      </c>
      <c r="B59" s="231"/>
      <c r="C59" s="231"/>
      <c r="D59" s="231"/>
      <c r="E59" s="231"/>
      <c r="F59" s="231"/>
    </row>
    <row r="60" spans="1:7">
      <c r="A60" s="9"/>
      <c r="B60" s="9"/>
      <c r="C60" s="9"/>
      <c r="D60" s="9"/>
      <c r="E60" s="9"/>
      <c r="F60" s="9"/>
    </row>
    <row r="61" spans="1:7">
      <c r="A61" s="9"/>
      <c r="B61" s="231" t="s">
        <v>65</v>
      </c>
      <c r="C61" s="231"/>
      <c r="D61" s="231"/>
      <c r="E61" s="231"/>
      <c r="F61" s="231"/>
    </row>
    <row r="62" spans="1:7">
      <c r="B62" s="1" t="s">
        <v>66</v>
      </c>
    </row>
    <row r="63" spans="1:7">
      <c r="A63" s="5" t="s">
        <v>67</v>
      </c>
      <c r="B63" s="217" t="s">
        <v>68</v>
      </c>
      <c r="C63" s="217"/>
      <c r="D63" s="217"/>
      <c r="E63" s="5" t="s">
        <v>32</v>
      </c>
      <c r="F63" s="15" t="s">
        <v>33</v>
      </c>
    </row>
    <row r="64" spans="1:7">
      <c r="A64" s="4" t="s">
        <v>5</v>
      </c>
      <c r="B64" s="242" t="s">
        <v>69</v>
      </c>
      <c r="C64" s="242"/>
      <c r="D64" s="242"/>
      <c r="E64" s="28">
        <v>0.2</v>
      </c>
      <c r="F64" s="17">
        <f t="shared" ref="F64:F71" si="0">E64*$G$36</f>
        <v>174.72</v>
      </c>
      <c r="G64" s="291"/>
    </row>
    <row r="65" spans="1:9">
      <c r="A65" s="4" t="s">
        <v>7</v>
      </c>
      <c r="B65" s="242" t="s">
        <v>70</v>
      </c>
      <c r="C65" s="242"/>
      <c r="D65" s="242"/>
      <c r="E65" s="28">
        <v>1.4999999999999999E-2</v>
      </c>
      <c r="F65" s="17">
        <f t="shared" si="0"/>
        <v>13.1</v>
      </c>
      <c r="G65" s="291"/>
    </row>
    <row r="66" spans="1:9">
      <c r="A66" s="4" t="s">
        <v>10</v>
      </c>
      <c r="B66" s="242" t="s">
        <v>71</v>
      </c>
      <c r="C66" s="242"/>
      <c r="D66" s="242"/>
      <c r="E66" s="28">
        <v>0.01</v>
      </c>
      <c r="F66" s="17">
        <f t="shared" si="0"/>
        <v>8.74</v>
      </c>
      <c r="G66" s="291"/>
    </row>
    <row r="67" spans="1:9">
      <c r="A67" s="4" t="s">
        <v>13</v>
      </c>
      <c r="B67" s="242" t="s">
        <v>72</v>
      </c>
      <c r="C67" s="242"/>
      <c r="D67" s="242"/>
      <c r="E67" s="28">
        <v>2E-3</v>
      </c>
      <c r="F67" s="17">
        <f t="shared" si="0"/>
        <v>1.75</v>
      </c>
      <c r="G67" s="291"/>
    </row>
    <row r="68" spans="1:9">
      <c r="A68" s="4" t="s">
        <v>38</v>
      </c>
      <c r="B68" s="242" t="s">
        <v>73</v>
      </c>
      <c r="C68" s="242"/>
      <c r="D68" s="242"/>
      <c r="E68" s="28">
        <v>2.5000000000000001E-2</v>
      </c>
      <c r="F68" s="17">
        <f t="shared" si="0"/>
        <v>21.84</v>
      </c>
      <c r="G68" s="291"/>
    </row>
    <row r="69" spans="1:9">
      <c r="A69" s="4" t="s">
        <v>40</v>
      </c>
      <c r="B69" s="242" t="s">
        <v>74</v>
      </c>
      <c r="C69" s="242"/>
      <c r="D69" s="242"/>
      <c r="E69" s="28">
        <v>0.08</v>
      </c>
      <c r="F69" s="17">
        <f t="shared" si="0"/>
        <v>69.89</v>
      </c>
      <c r="G69" s="291"/>
    </row>
    <row r="70" spans="1:9">
      <c r="A70" s="4" t="s">
        <v>42</v>
      </c>
      <c r="B70" s="247" t="s">
        <v>75</v>
      </c>
      <c r="C70" s="247"/>
      <c r="D70" s="247"/>
      <c r="E70" s="28">
        <v>0.03</v>
      </c>
      <c r="F70" s="17">
        <f t="shared" si="0"/>
        <v>26.21</v>
      </c>
      <c r="G70" s="291"/>
    </row>
    <row r="71" spans="1:9">
      <c r="A71" s="4" t="s">
        <v>44</v>
      </c>
      <c r="B71" s="242" t="s">
        <v>76</v>
      </c>
      <c r="C71" s="242"/>
      <c r="D71" s="242"/>
      <c r="E71" s="28">
        <v>6.0000000000000001E-3</v>
      </c>
      <c r="F71" s="17">
        <f t="shared" si="0"/>
        <v>5.24</v>
      </c>
      <c r="G71" s="291"/>
    </row>
    <row r="72" spans="1:9">
      <c r="A72" s="217" t="s">
        <v>77</v>
      </c>
      <c r="B72" s="217"/>
      <c r="C72" s="217"/>
      <c r="D72" s="217"/>
      <c r="E72" s="29">
        <f>SUM(E64:E71)</f>
        <v>0.36799999999999999</v>
      </c>
      <c r="F72" s="15">
        <f>SUM(F64:F71)</f>
        <v>321.49</v>
      </c>
    </row>
    <row r="73" spans="1:9">
      <c r="A73" s="14"/>
      <c r="B73" s="14"/>
      <c r="C73" s="14"/>
      <c r="D73" s="14"/>
      <c r="E73" s="30"/>
      <c r="F73" s="31"/>
    </row>
    <row r="74" spans="1:9">
      <c r="A74" s="248" t="s">
        <v>78</v>
      </c>
      <c r="B74" s="248"/>
      <c r="C74" s="248"/>
      <c r="D74" s="248"/>
      <c r="E74" s="248"/>
      <c r="F74" s="248"/>
    </row>
    <row r="75" spans="1:9">
      <c r="B75" s="10"/>
      <c r="C75" s="10"/>
      <c r="D75" s="10"/>
      <c r="E75" s="32"/>
    </row>
    <row r="76" spans="1:9">
      <c r="A76" s="5" t="s">
        <v>79</v>
      </c>
      <c r="B76" s="217" t="s">
        <v>80</v>
      </c>
      <c r="C76" s="217"/>
      <c r="D76" s="217"/>
      <c r="E76" s="5" t="s">
        <v>32</v>
      </c>
      <c r="F76" s="15" t="s">
        <v>33</v>
      </c>
    </row>
    <row r="77" spans="1:9">
      <c r="A77" s="4" t="s">
        <v>5</v>
      </c>
      <c r="B77" s="242" t="s">
        <v>80</v>
      </c>
      <c r="C77" s="242"/>
      <c r="D77" s="242"/>
      <c r="E77" s="28">
        <v>8.3299999999999999E-2</v>
      </c>
      <c r="F77" s="17">
        <f>E77*$G$36</f>
        <v>72.77</v>
      </c>
      <c r="G77" s="33"/>
    </row>
    <row r="78" spans="1:9">
      <c r="A78" s="217" t="s">
        <v>81</v>
      </c>
      <c r="B78" s="217"/>
      <c r="C78" s="217"/>
      <c r="D78" s="217"/>
      <c r="E78" s="29">
        <f>E77</f>
        <v>8.3299999999999999E-2</v>
      </c>
      <c r="F78" s="15">
        <f>SUM(F77:F77)</f>
        <v>72.77</v>
      </c>
    </row>
    <row r="79" spans="1:9">
      <c r="A79" s="34" t="s">
        <v>7</v>
      </c>
      <c r="B79" s="249" t="s">
        <v>82</v>
      </c>
      <c r="C79" s="249"/>
      <c r="D79" s="249"/>
      <c r="E79" s="28">
        <f>E72*E77</f>
        <v>3.0700000000000002E-2</v>
      </c>
      <c r="F79" s="35">
        <f>F78*E72</f>
        <v>26.78</v>
      </c>
      <c r="G79" s="33"/>
      <c r="H79" s="33"/>
      <c r="I79" s="33"/>
    </row>
    <row r="80" spans="1:9">
      <c r="A80" s="222" t="s">
        <v>77</v>
      </c>
      <c r="B80" s="223"/>
      <c r="C80" s="223"/>
      <c r="D80" s="223"/>
      <c r="E80" s="29">
        <f>SUM(E78:E79)</f>
        <v>0.114</v>
      </c>
      <c r="F80" s="15">
        <f>SUM(F78:F79)</f>
        <v>99.55</v>
      </c>
      <c r="G80" s="33"/>
    </row>
    <row r="81" spans="1:8">
      <c r="B81" s="10"/>
      <c r="C81" s="10"/>
      <c r="D81" s="10"/>
      <c r="E81" s="32"/>
    </row>
    <row r="82" spans="1:8">
      <c r="A82" s="5" t="s">
        <v>83</v>
      </c>
      <c r="B82" s="221" t="s">
        <v>84</v>
      </c>
      <c r="C82" s="221"/>
      <c r="D82" s="221"/>
      <c r="E82" s="5" t="s">
        <v>32</v>
      </c>
      <c r="F82" s="15" t="s">
        <v>33</v>
      </c>
    </row>
    <row r="83" spans="1:8">
      <c r="A83" s="4" t="s">
        <v>5</v>
      </c>
      <c r="B83" s="218" t="s">
        <v>85</v>
      </c>
      <c r="C83" s="219"/>
      <c r="D83" s="220"/>
      <c r="E83" s="28">
        <v>2.0000000000000001E-4</v>
      </c>
      <c r="F83" s="17">
        <f>E83*$G$36</f>
        <v>0.17</v>
      </c>
    </row>
    <row r="84" spans="1:8" ht="32.25" customHeight="1">
      <c r="A84" s="34" t="s">
        <v>7</v>
      </c>
      <c r="B84" s="249" t="s">
        <v>86</v>
      </c>
      <c r="C84" s="249"/>
      <c r="D84" s="249"/>
      <c r="E84" s="36">
        <f>E83*E72</f>
        <v>1E-4</v>
      </c>
      <c r="F84" s="35">
        <f>F83*E72</f>
        <v>0.06</v>
      </c>
    </row>
    <row r="85" spans="1:8">
      <c r="A85" s="222" t="s">
        <v>77</v>
      </c>
      <c r="B85" s="223"/>
      <c r="C85" s="223"/>
      <c r="D85" s="224"/>
      <c r="E85" s="29">
        <f>SUM(E83:E84)</f>
        <v>2.9999999999999997E-4</v>
      </c>
      <c r="F85" s="15">
        <f>SUM(F83:F84)</f>
        <v>0.23</v>
      </c>
    </row>
    <row r="87" spans="1:8">
      <c r="A87" s="241" t="s">
        <v>87</v>
      </c>
      <c r="B87" s="241"/>
      <c r="C87" s="241"/>
      <c r="D87" s="241"/>
      <c r="E87" s="241"/>
      <c r="F87" s="241"/>
    </row>
    <row r="88" spans="1:8">
      <c r="G88" s="37"/>
    </row>
    <row r="89" spans="1:8">
      <c r="A89" s="5" t="s">
        <v>88</v>
      </c>
      <c r="B89" s="217" t="s">
        <v>89</v>
      </c>
      <c r="C89" s="217"/>
      <c r="D89" s="217"/>
      <c r="E89" s="5" t="s">
        <v>32</v>
      </c>
      <c r="F89" s="15" t="s">
        <v>33</v>
      </c>
    </row>
    <row r="90" spans="1:8">
      <c r="A90" s="34" t="s">
        <v>5</v>
      </c>
      <c r="B90" s="250" t="s">
        <v>90</v>
      </c>
      <c r="C90" s="250"/>
      <c r="D90" s="250"/>
      <c r="E90" s="36">
        <v>4.1999999999999997E-3</v>
      </c>
      <c r="F90" s="35">
        <f>E90*$G$36</f>
        <v>3.67</v>
      </c>
      <c r="G90" s="33"/>
      <c r="H90" s="33"/>
    </row>
    <row r="91" spans="1:8">
      <c r="A91" s="34" t="s">
        <v>7</v>
      </c>
      <c r="B91" s="249" t="s">
        <v>91</v>
      </c>
      <c r="C91" s="249"/>
      <c r="D91" s="249"/>
      <c r="E91" s="36">
        <v>2.9999999999999997E-4</v>
      </c>
      <c r="F91" s="35">
        <f>F90*E69</f>
        <v>0.28999999999999998</v>
      </c>
      <c r="G91" s="10"/>
    </row>
    <row r="92" spans="1:8" ht="12.75" customHeight="1">
      <c r="A92" s="34" t="s">
        <v>10</v>
      </c>
      <c r="B92" s="251" t="s">
        <v>92</v>
      </c>
      <c r="C92" s="251"/>
      <c r="D92" s="251"/>
      <c r="E92" s="36">
        <v>4.3499999999999997E-2</v>
      </c>
      <c r="F92" s="35">
        <f>E92*$G$36</f>
        <v>38</v>
      </c>
      <c r="G92" s="10"/>
    </row>
    <row r="93" spans="1:8">
      <c r="A93" s="34" t="s">
        <v>13</v>
      </c>
      <c r="B93" s="249" t="s">
        <v>93</v>
      </c>
      <c r="C93" s="249"/>
      <c r="D93" s="249"/>
      <c r="E93" s="36">
        <v>1.9400000000000001E-2</v>
      </c>
      <c r="F93" s="35">
        <f>E93*$G$36</f>
        <v>16.95</v>
      </c>
      <c r="G93" s="7"/>
    </row>
    <row r="94" spans="1:8">
      <c r="A94" s="34" t="s">
        <v>38</v>
      </c>
      <c r="B94" s="249" t="s">
        <v>94</v>
      </c>
      <c r="C94" s="249"/>
      <c r="D94" s="249"/>
      <c r="E94" s="36">
        <f>E93*E72</f>
        <v>7.1000000000000004E-3</v>
      </c>
      <c r="F94" s="35">
        <f>E94*$G$36</f>
        <v>6.2</v>
      </c>
      <c r="G94" s="7"/>
    </row>
    <row r="95" spans="1:8" ht="12.75" customHeight="1">
      <c r="A95" s="34" t="s">
        <v>40</v>
      </c>
      <c r="B95" s="252" t="s">
        <v>95</v>
      </c>
      <c r="C95" s="253"/>
      <c r="D95" s="254"/>
      <c r="E95" s="38">
        <v>6.4999999999999997E-3</v>
      </c>
      <c r="F95" s="35">
        <f>E95*$G$36</f>
        <v>5.68</v>
      </c>
      <c r="G95" s="7"/>
    </row>
    <row r="96" spans="1:8">
      <c r="A96" s="255" t="s">
        <v>77</v>
      </c>
      <c r="B96" s="256"/>
      <c r="C96" s="256"/>
      <c r="D96" s="257"/>
      <c r="E96" s="39">
        <f>SUM(E90:E95)</f>
        <v>8.1000000000000003E-2</v>
      </c>
      <c r="F96" s="40">
        <f>SUM(F90:F95)</f>
        <v>70.790000000000006</v>
      </c>
      <c r="G96" s="10"/>
    </row>
    <row r="98" spans="1:7">
      <c r="A98" s="241" t="s">
        <v>96</v>
      </c>
      <c r="B98" s="241"/>
      <c r="C98" s="241"/>
      <c r="D98" s="241"/>
      <c r="E98" s="241"/>
      <c r="F98" s="241"/>
    </row>
    <row r="100" spans="1:7" ht="30.75" customHeight="1">
      <c r="A100" s="41" t="s">
        <v>97</v>
      </c>
      <c r="B100" s="258" t="s">
        <v>98</v>
      </c>
      <c r="C100" s="259"/>
      <c r="D100" s="260"/>
      <c r="E100" s="41" t="s">
        <v>32</v>
      </c>
      <c r="F100" s="40" t="s">
        <v>33</v>
      </c>
    </row>
    <row r="101" spans="1:7">
      <c r="A101" s="34" t="s">
        <v>5</v>
      </c>
      <c r="B101" s="261" t="s">
        <v>99</v>
      </c>
      <c r="C101" s="261"/>
      <c r="D101" s="261"/>
      <c r="E101" s="46">
        <v>0.121</v>
      </c>
      <c r="F101" s="35">
        <f t="shared" ref="F101:F106" si="1">E101*$G$36</f>
        <v>105.71</v>
      </c>
      <c r="G101" s="43"/>
    </row>
    <row r="102" spans="1:7">
      <c r="A102" s="34" t="s">
        <v>7</v>
      </c>
      <c r="B102" s="249" t="s">
        <v>100</v>
      </c>
      <c r="C102" s="249"/>
      <c r="D102" s="249"/>
      <c r="E102" s="38">
        <v>1.66E-2</v>
      </c>
      <c r="F102" s="35">
        <f t="shared" si="1"/>
        <v>14.5</v>
      </c>
    </row>
    <row r="103" spans="1:7">
      <c r="A103" s="34" t="s">
        <v>10</v>
      </c>
      <c r="B103" s="262" t="s">
        <v>101</v>
      </c>
      <c r="C103" s="263"/>
      <c r="D103" s="264"/>
      <c r="E103" s="36">
        <v>2.0000000000000001E-4</v>
      </c>
      <c r="F103" s="35">
        <f t="shared" si="1"/>
        <v>0.17</v>
      </c>
    </row>
    <row r="104" spans="1:7">
      <c r="A104" s="34" t="s">
        <v>13</v>
      </c>
      <c r="B104" s="262" t="s">
        <v>102</v>
      </c>
      <c r="C104" s="263"/>
      <c r="D104" s="264"/>
      <c r="E104" s="38">
        <v>2.8E-3</v>
      </c>
      <c r="F104" s="35">
        <f t="shared" si="1"/>
        <v>2.4500000000000002</v>
      </c>
      <c r="G104" s="32"/>
    </row>
    <row r="105" spans="1:7">
      <c r="A105" s="34" t="s">
        <v>38</v>
      </c>
      <c r="B105" s="249" t="s">
        <v>103</v>
      </c>
      <c r="C105" s="249"/>
      <c r="D105" s="249"/>
      <c r="E105" s="38">
        <v>2.9999999999999997E-4</v>
      </c>
      <c r="F105" s="35">
        <f t="shared" si="1"/>
        <v>0.26</v>
      </c>
      <c r="G105" s="32"/>
    </row>
    <row r="106" spans="1:7">
      <c r="A106" s="34" t="s">
        <v>40</v>
      </c>
      <c r="B106" s="262" t="s">
        <v>104</v>
      </c>
      <c r="C106" s="263"/>
      <c r="D106" s="264"/>
      <c r="E106" s="36">
        <v>0</v>
      </c>
      <c r="F106" s="35">
        <f t="shared" si="1"/>
        <v>0</v>
      </c>
    </row>
    <row r="107" spans="1:7">
      <c r="A107" s="265" t="s">
        <v>81</v>
      </c>
      <c r="B107" s="266"/>
      <c r="C107" s="266"/>
      <c r="D107" s="267"/>
      <c r="E107" s="45">
        <f>SUM(E101:E106)</f>
        <v>0.1409</v>
      </c>
      <c r="F107" s="40">
        <f>SUM(F101:F106)</f>
        <v>123.09</v>
      </c>
    </row>
    <row r="108" spans="1:7">
      <c r="A108" s="34" t="s">
        <v>42</v>
      </c>
      <c r="B108" s="249" t="s">
        <v>105</v>
      </c>
      <c r="C108" s="249"/>
      <c r="D108" s="249"/>
      <c r="E108" s="46">
        <f>E107*E72</f>
        <v>5.1900000000000002E-2</v>
      </c>
      <c r="F108" s="35">
        <f>F107*E72</f>
        <v>45.3</v>
      </c>
    </row>
    <row r="109" spans="1:7">
      <c r="A109" s="255" t="s">
        <v>77</v>
      </c>
      <c r="B109" s="256"/>
      <c r="C109" s="256"/>
      <c r="D109" s="256"/>
      <c r="E109" s="39">
        <f>E107+E108</f>
        <v>0.1928</v>
      </c>
      <c r="F109" s="40">
        <f>SUM(F107:F108)</f>
        <v>168.39</v>
      </c>
    </row>
    <row r="111" spans="1:7">
      <c r="A111" s="231" t="s">
        <v>106</v>
      </c>
      <c r="B111" s="231"/>
      <c r="C111" s="231"/>
      <c r="D111" s="231"/>
      <c r="E111" s="231"/>
      <c r="F111" s="231"/>
    </row>
    <row r="112" spans="1:7">
      <c r="A112" s="47"/>
    </row>
    <row r="113" spans="1:7">
      <c r="A113" s="5">
        <v>4</v>
      </c>
      <c r="B113" s="217" t="s">
        <v>107</v>
      </c>
      <c r="C113" s="217"/>
      <c r="D113" s="217"/>
      <c r="E113" s="217"/>
      <c r="F113" s="17" t="s">
        <v>33</v>
      </c>
    </row>
    <row r="114" spans="1:7">
      <c r="A114" s="3" t="s">
        <v>67</v>
      </c>
      <c r="B114" s="242" t="s">
        <v>108</v>
      </c>
      <c r="C114" s="242"/>
      <c r="D114" s="242"/>
      <c r="E114" s="242"/>
      <c r="F114" s="17">
        <f>F72</f>
        <v>321.49</v>
      </c>
    </row>
    <row r="115" spans="1:7">
      <c r="A115" s="3" t="s">
        <v>79</v>
      </c>
      <c r="B115" s="268" t="s">
        <v>109</v>
      </c>
      <c r="C115" s="268"/>
      <c r="D115" s="268"/>
      <c r="E115" s="268"/>
      <c r="F115" s="17">
        <f>F80</f>
        <v>99.55</v>
      </c>
    </row>
    <row r="116" spans="1:7">
      <c r="A116" s="3" t="s">
        <v>83</v>
      </c>
      <c r="B116" s="242" t="s">
        <v>110</v>
      </c>
      <c r="C116" s="242"/>
      <c r="D116" s="242"/>
      <c r="E116" s="242"/>
      <c r="F116" s="17">
        <f>F85</f>
        <v>0.23</v>
      </c>
    </row>
    <row r="117" spans="1:7">
      <c r="A117" s="3" t="s">
        <v>88</v>
      </c>
      <c r="B117" s="242" t="s">
        <v>111</v>
      </c>
      <c r="C117" s="242"/>
      <c r="D117" s="242"/>
      <c r="E117" s="242"/>
      <c r="F117" s="17">
        <f>F96</f>
        <v>70.790000000000006</v>
      </c>
    </row>
    <row r="118" spans="1:7">
      <c r="A118" s="3" t="s">
        <v>97</v>
      </c>
      <c r="B118" s="242" t="s">
        <v>112</v>
      </c>
      <c r="C118" s="242"/>
      <c r="D118" s="242"/>
      <c r="E118" s="242"/>
      <c r="F118" s="17">
        <f>F109</f>
        <v>168.39</v>
      </c>
    </row>
    <row r="119" spans="1:7">
      <c r="A119" s="3" t="s">
        <v>113</v>
      </c>
      <c r="B119" s="242" t="s">
        <v>55</v>
      </c>
      <c r="C119" s="242"/>
      <c r="D119" s="242"/>
      <c r="E119" s="242"/>
      <c r="F119" s="17"/>
    </row>
    <row r="120" spans="1:7">
      <c r="A120" s="217" t="s">
        <v>77</v>
      </c>
      <c r="B120" s="217"/>
      <c r="C120" s="217"/>
      <c r="D120" s="217"/>
      <c r="E120" s="217"/>
      <c r="F120" s="15">
        <f>SUM(F114:F119)</f>
        <v>660.45</v>
      </c>
    </row>
    <row r="122" spans="1:7">
      <c r="A122" s="231" t="s">
        <v>114</v>
      </c>
      <c r="B122" s="231"/>
      <c r="C122" s="231"/>
      <c r="D122" s="231"/>
      <c r="E122" s="231"/>
      <c r="F122" s="231"/>
      <c r="G122" s="48"/>
    </row>
    <row r="124" spans="1:7">
      <c r="A124" s="5">
        <v>5</v>
      </c>
      <c r="B124" s="217" t="s">
        <v>115</v>
      </c>
      <c r="C124" s="217"/>
      <c r="D124" s="217"/>
      <c r="E124" s="5" t="s">
        <v>32</v>
      </c>
      <c r="F124" s="15" t="s">
        <v>33</v>
      </c>
    </row>
    <row r="125" spans="1:7">
      <c r="A125" s="34" t="s">
        <v>5</v>
      </c>
      <c r="B125" s="269" t="s">
        <v>116</v>
      </c>
      <c r="C125" s="269"/>
      <c r="D125" s="269"/>
      <c r="E125" s="46">
        <v>0.03</v>
      </c>
      <c r="F125" s="35" t="e">
        <f>E125*($G$36+$F$48+$F$57+$F$120)</f>
        <v>#REF!</v>
      </c>
    </row>
    <row r="126" spans="1:7">
      <c r="A126" s="34" t="s">
        <v>7</v>
      </c>
      <c r="B126" s="270" t="s">
        <v>117</v>
      </c>
      <c r="C126" s="271"/>
      <c r="D126" s="271"/>
      <c r="E126" s="49">
        <f>E127+E128+E129</f>
        <v>0.14249999999999999</v>
      </c>
      <c r="F126" s="40" t="e">
        <f>SUM(F127:F129)</f>
        <v>#REF!</v>
      </c>
    </row>
    <row r="127" spans="1:7">
      <c r="A127" s="34" t="s">
        <v>118</v>
      </c>
      <c r="B127" s="262" t="s">
        <v>119</v>
      </c>
      <c r="C127" s="263"/>
      <c r="D127" s="264"/>
      <c r="E127" s="36">
        <v>7.5999999999999998E-2</v>
      </c>
      <c r="F127" s="35" t="e">
        <f>E127*(G36+F48+F57+F120+F125+F131)/(1-E126)</f>
        <v>#REF!</v>
      </c>
    </row>
    <row r="128" spans="1:7">
      <c r="A128" s="34" t="s">
        <v>120</v>
      </c>
      <c r="B128" s="262" t="s">
        <v>121</v>
      </c>
      <c r="C128" s="263"/>
      <c r="D128" s="264"/>
      <c r="E128" s="36">
        <v>1.6500000000000001E-2</v>
      </c>
      <c r="F128" s="35" t="e">
        <f>E128*(G36+F48+F57+F120+F125+F131)/(1-E126)</f>
        <v>#REF!</v>
      </c>
    </row>
    <row r="129" spans="1:8">
      <c r="A129" s="34" t="s">
        <v>122</v>
      </c>
      <c r="B129" s="307" t="s">
        <v>123</v>
      </c>
      <c r="C129" s="308"/>
      <c r="D129" s="309"/>
      <c r="E129" s="36">
        <v>0.05</v>
      </c>
      <c r="F129" s="35" t="e">
        <f>E129*(G36+F48+F57+F120+F125+F131)/(1-E126)</f>
        <v>#REF!</v>
      </c>
    </row>
    <row r="130" spans="1:8">
      <c r="A130" s="34" t="s">
        <v>124</v>
      </c>
      <c r="B130" s="262" t="s">
        <v>125</v>
      </c>
      <c r="C130" s="263"/>
      <c r="D130" s="264"/>
      <c r="E130" s="51"/>
      <c r="F130" s="40"/>
    </row>
    <row r="131" spans="1:8">
      <c r="A131" s="34" t="s">
        <v>10</v>
      </c>
      <c r="B131" s="262" t="s">
        <v>126</v>
      </c>
      <c r="C131" s="263"/>
      <c r="D131" s="264"/>
      <c r="E131" s="46">
        <v>7.0000000000000007E-2</v>
      </c>
      <c r="F131" s="35" t="e">
        <f>E131*($G$36+$F$48+$F$57+$F$120+F125)</f>
        <v>#REF!</v>
      </c>
    </row>
    <row r="132" spans="1:8">
      <c r="A132" s="255" t="s">
        <v>77</v>
      </c>
      <c r="B132" s="256"/>
      <c r="C132" s="256"/>
      <c r="D132" s="256"/>
      <c r="E132" s="257"/>
      <c r="F132" s="40" t="e">
        <f>F125+F126+F131</f>
        <v>#REF!</v>
      </c>
      <c r="G132" s="52"/>
    </row>
    <row r="135" spans="1:8" ht="32.25" customHeight="1">
      <c r="A135" s="270" t="s">
        <v>127</v>
      </c>
      <c r="B135" s="271"/>
      <c r="C135" s="271"/>
      <c r="D135" s="271"/>
      <c r="E135" s="310"/>
      <c r="F135" s="35" t="s">
        <v>33</v>
      </c>
    </row>
    <row r="136" spans="1:8">
      <c r="A136" s="34" t="s">
        <v>5</v>
      </c>
      <c r="B136" s="250" t="s">
        <v>128</v>
      </c>
      <c r="C136" s="250"/>
      <c r="D136" s="250"/>
      <c r="E136" s="250"/>
      <c r="F136" s="35">
        <f>G36</f>
        <v>873.6</v>
      </c>
    </row>
    <row r="137" spans="1:8">
      <c r="A137" s="34" t="s">
        <v>7</v>
      </c>
      <c r="B137" s="250" t="s">
        <v>129</v>
      </c>
      <c r="C137" s="250"/>
      <c r="D137" s="250"/>
      <c r="E137" s="250"/>
      <c r="F137" s="35">
        <f>F48</f>
        <v>634.58000000000004</v>
      </c>
    </row>
    <row r="138" spans="1:8">
      <c r="A138" s="34" t="s">
        <v>10</v>
      </c>
      <c r="B138" s="250" t="s">
        <v>130</v>
      </c>
      <c r="C138" s="250"/>
      <c r="D138" s="250"/>
      <c r="E138" s="250"/>
      <c r="F138" s="35" t="e">
        <f>F57</f>
        <v>#REF!</v>
      </c>
    </row>
    <row r="139" spans="1:8">
      <c r="A139" s="34" t="s">
        <v>13</v>
      </c>
      <c r="B139" s="250" t="s">
        <v>131</v>
      </c>
      <c r="C139" s="250"/>
      <c r="D139" s="250"/>
      <c r="E139" s="250"/>
      <c r="F139" s="35">
        <f>F120</f>
        <v>660.45</v>
      </c>
      <c r="G139" s="52"/>
    </row>
    <row r="140" spans="1:8" ht="16.5" customHeight="1">
      <c r="A140" s="255" t="s">
        <v>81</v>
      </c>
      <c r="B140" s="256"/>
      <c r="C140" s="256"/>
      <c r="D140" s="256"/>
      <c r="E140" s="257"/>
      <c r="F140" s="40" t="e">
        <f>SUM(F136:F139)</f>
        <v>#REF!</v>
      </c>
      <c r="G140" s="52"/>
    </row>
    <row r="141" spans="1:8">
      <c r="A141" s="34" t="s">
        <v>38</v>
      </c>
      <c r="B141" s="250" t="s">
        <v>132</v>
      </c>
      <c r="C141" s="250"/>
      <c r="D141" s="250"/>
      <c r="E141" s="250"/>
      <c r="F141" s="35" t="e">
        <f>F132</f>
        <v>#REF!</v>
      </c>
    </row>
    <row r="142" spans="1:8">
      <c r="A142" s="292" t="s">
        <v>77</v>
      </c>
      <c r="B142" s="292"/>
      <c r="C142" s="292"/>
      <c r="D142" s="292"/>
      <c r="E142" s="292"/>
      <c r="F142" s="53" t="e">
        <f>SUM(F140:F141)</f>
        <v>#REF!</v>
      </c>
      <c r="G142" s="52" t="e">
        <f>(F140+F131+F125)/(1-E126)</f>
        <v>#REF!</v>
      </c>
      <c r="H142" s="52"/>
    </row>
    <row r="143" spans="1:8">
      <c r="D143" s="293" t="s">
        <v>133</v>
      </c>
      <c r="E143" s="293"/>
      <c r="F143" s="54" t="e">
        <f>F142/G36</f>
        <v>#REF!</v>
      </c>
    </row>
    <row r="145" spans="1:8" ht="26.25" customHeight="1">
      <c r="A145" s="294" t="s">
        <v>134</v>
      </c>
      <c r="B145" s="294"/>
      <c r="C145" s="294"/>
      <c r="D145" s="294"/>
      <c r="E145" s="294"/>
      <c r="F145" s="294"/>
    </row>
    <row r="146" spans="1:8">
      <c r="A146" s="55"/>
      <c r="B146" s="55"/>
      <c r="C146" s="55"/>
      <c r="D146" s="55"/>
      <c r="E146" s="55"/>
      <c r="F146" s="55"/>
    </row>
    <row r="147" spans="1:8">
      <c r="A147" s="56" t="s">
        <v>135</v>
      </c>
      <c r="B147" s="57"/>
      <c r="C147" s="58"/>
      <c r="D147" s="59" t="s">
        <v>136</v>
      </c>
      <c r="E147" s="57"/>
      <c r="F147" s="60"/>
      <c r="G147" s="61"/>
      <c r="H147" s="61"/>
    </row>
    <row r="148" spans="1:8">
      <c r="A148" s="295" t="s">
        <v>137</v>
      </c>
      <c r="B148" s="296"/>
      <c r="C148" s="297"/>
      <c r="D148" s="298">
        <v>8.3299999999999999E-2</v>
      </c>
      <c r="E148" s="299"/>
      <c r="F148" s="300"/>
    </row>
    <row r="149" spans="1:8">
      <c r="A149" s="301" t="s">
        <v>138</v>
      </c>
      <c r="B149" s="302"/>
      <c r="C149" s="303"/>
      <c r="D149" s="304">
        <v>0.121</v>
      </c>
      <c r="E149" s="305"/>
      <c r="F149" s="306"/>
    </row>
    <row r="150" spans="1:8" ht="33.75" customHeight="1">
      <c r="A150" s="272" t="s">
        <v>139</v>
      </c>
      <c r="B150" s="273"/>
      <c r="C150" s="274"/>
      <c r="D150" s="275">
        <v>0.05</v>
      </c>
      <c r="E150" s="276"/>
      <c r="F150" s="277"/>
    </row>
    <row r="151" spans="1:8">
      <c r="A151" s="278" t="s">
        <v>81</v>
      </c>
      <c r="B151" s="279"/>
      <c r="C151" s="280"/>
      <c r="D151" s="281">
        <v>0.25430000000000003</v>
      </c>
      <c r="E151" s="282"/>
      <c r="F151" s="283"/>
    </row>
    <row r="152" spans="1:8" ht="33.75" customHeight="1">
      <c r="A152" s="284" t="s">
        <v>140</v>
      </c>
      <c r="B152" s="285"/>
      <c r="C152" s="286"/>
      <c r="D152" s="62">
        <v>7.39</v>
      </c>
      <c r="E152" s="63">
        <v>7.6</v>
      </c>
      <c r="F152" s="64">
        <v>7.8200000000000006E-2</v>
      </c>
    </row>
    <row r="153" spans="1:8">
      <c r="A153" s="287" t="s">
        <v>141</v>
      </c>
      <c r="B153" s="288"/>
      <c r="C153" s="289"/>
      <c r="D153" s="65">
        <v>32.82</v>
      </c>
      <c r="E153" s="65">
        <v>33.03</v>
      </c>
      <c r="F153" s="66">
        <v>0.33250000000000002</v>
      </c>
    </row>
    <row r="154" spans="1:8" ht="36" customHeight="1">
      <c r="A154" s="290" t="s">
        <v>142</v>
      </c>
      <c r="B154" s="290"/>
      <c r="C154" s="290"/>
      <c r="D154" s="290"/>
      <c r="E154" s="290"/>
      <c r="F154" s="290"/>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H21" sqref="H21"/>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262</v>
      </c>
      <c r="C2" s="74">
        <v>4</v>
      </c>
      <c r="D2" s="74" t="s">
        <v>243</v>
      </c>
      <c r="E2" s="193">
        <v>39.61</v>
      </c>
      <c r="F2" s="75">
        <f>E2*C2</f>
        <v>158.44</v>
      </c>
    </row>
    <row r="3" spans="1:6" ht="60">
      <c r="A3" s="72">
        <v>2</v>
      </c>
      <c r="B3" s="73" t="s">
        <v>244</v>
      </c>
      <c r="C3" s="74">
        <v>4</v>
      </c>
      <c r="D3" s="74" t="s">
        <v>243</v>
      </c>
      <c r="E3" s="193">
        <v>23.92</v>
      </c>
      <c r="F3" s="75">
        <f>E3*C3</f>
        <v>95.68</v>
      </c>
    </row>
    <row r="4" spans="1:6">
      <c r="A4" s="72">
        <v>3</v>
      </c>
      <c r="B4" s="73" t="s">
        <v>263</v>
      </c>
      <c r="C4" s="74">
        <v>2</v>
      </c>
      <c r="D4" s="74" t="s">
        <v>246</v>
      </c>
      <c r="E4" s="193">
        <v>75.05</v>
      </c>
      <c r="F4" s="75">
        <f>E4*C4</f>
        <v>150.1</v>
      </c>
    </row>
    <row r="5" spans="1:6">
      <c r="A5" s="404" t="s">
        <v>247</v>
      </c>
      <c r="B5" s="404"/>
      <c r="C5" s="404"/>
      <c r="D5" s="404"/>
      <c r="E5" s="404"/>
      <c r="F5" s="75">
        <f>SUM(F2:F4)</f>
        <v>404.22</v>
      </c>
    </row>
    <row r="6" spans="1:6">
      <c r="A6" s="404" t="s">
        <v>248</v>
      </c>
      <c r="B6" s="404"/>
      <c r="C6" s="404"/>
      <c r="D6" s="404"/>
      <c r="E6" s="404"/>
      <c r="F6" s="75">
        <f>TRUNC(F5/12,2)</f>
        <v>33.68</v>
      </c>
    </row>
  </sheetData>
  <sheetProtection algorithmName="SHA-512" hashValue="uaWG5QYWQcQKsUjmQCyZ1cfw8IOZ3+QQpI7MZBTg4PhZqSTSKdOUk3XnsyhkiN93+3Y428JdG8r5dc26KfBksA==" saltValue="NTSvAUmeZCJHXgw5SKv0i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5"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264</v>
      </c>
      <c r="F19" s="348"/>
      <c r="H19" s="78"/>
    </row>
    <row r="20" spans="2:8" s="76" customFormat="1">
      <c r="B20" s="89"/>
      <c r="C20" s="93">
        <v>3</v>
      </c>
      <c r="D20" s="94" t="s">
        <v>170</v>
      </c>
      <c r="E20" s="349">
        <v>1596.95</v>
      </c>
      <c r="F20" s="350"/>
      <c r="H20" s="78"/>
    </row>
    <row r="21" spans="2:8" s="76" customFormat="1">
      <c r="B21" s="89"/>
      <c r="C21" s="93">
        <v>4</v>
      </c>
      <c r="D21" s="94" t="s">
        <v>171</v>
      </c>
      <c r="E21" s="345" t="s">
        <v>265</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1596.95</v>
      </c>
    </row>
    <row r="26" spans="2:8">
      <c r="B26" s="79"/>
      <c r="C26" s="107"/>
      <c r="D26" s="108" t="s">
        <v>77</v>
      </c>
      <c r="E26" s="109"/>
      <c r="F26" s="110">
        <f>TRUNC(SUM(F25:F25),2)</f>
        <v>1596.95</v>
      </c>
    </row>
    <row r="27" spans="2:8">
      <c r="B27" s="79"/>
      <c r="C27" s="356" t="s">
        <v>175</v>
      </c>
      <c r="D27" s="357"/>
      <c r="E27" s="357"/>
      <c r="F27" s="358"/>
    </row>
    <row r="28" spans="2:8">
      <c r="B28" s="79"/>
      <c r="C28" s="98" t="s">
        <v>176</v>
      </c>
      <c r="D28" s="111" t="s">
        <v>177</v>
      </c>
      <c r="E28" s="112"/>
      <c r="F28" s="101" t="s">
        <v>33</v>
      </c>
    </row>
    <row r="29" spans="2:8">
      <c r="B29" s="79"/>
      <c r="C29" s="93" t="s">
        <v>5</v>
      </c>
      <c r="D29" s="95" t="s">
        <v>178</v>
      </c>
      <c r="E29" s="113">
        <v>8.3299999999999999E-2</v>
      </c>
      <c r="F29" s="114">
        <f>TRUNC(($F$26*E29),2)</f>
        <v>133.02000000000001</v>
      </c>
    </row>
    <row r="30" spans="2:8">
      <c r="B30" s="79"/>
      <c r="C30" s="93" t="s">
        <v>7</v>
      </c>
      <c r="D30" s="115" t="s">
        <v>179</v>
      </c>
      <c r="E30" s="116">
        <v>0.121</v>
      </c>
      <c r="F30" s="114">
        <f>TRUNC(($F$26*E30),2)</f>
        <v>193.23</v>
      </c>
    </row>
    <row r="31" spans="2:8">
      <c r="B31" s="79"/>
      <c r="C31" s="107"/>
      <c r="D31" s="108" t="s">
        <v>77</v>
      </c>
      <c r="E31" s="117">
        <f>SUM(E29:E30)</f>
        <v>0.20430000000000001</v>
      </c>
      <c r="F31" s="118">
        <f>TRUNC(SUM(F29:F30),2)</f>
        <v>326.25</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384.64</v>
      </c>
    </row>
    <row r="35" spans="2:6">
      <c r="B35" s="79"/>
      <c r="C35" s="93" t="s">
        <v>7</v>
      </c>
      <c r="D35" s="102" t="s">
        <v>183</v>
      </c>
      <c r="E35" s="125">
        <v>2.5000000000000001E-2</v>
      </c>
      <c r="F35" s="126">
        <f t="shared" si="0"/>
        <v>48.08</v>
      </c>
    </row>
    <row r="36" spans="2:6">
      <c r="B36" s="79"/>
      <c r="C36" s="93" t="s">
        <v>10</v>
      </c>
      <c r="D36" s="102" t="s">
        <v>184</v>
      </c>
      <c r="E36" s="125">
        <f>'Planilha Almoxarife'!$E$36</f>
        <v>3.4099999999999998E-2</v>
      </c>
      <c r="F36" s="126">
        <f t="shared" si="0"/>
        <v>65.58</v>
      </c>
    </row>
    <row r="37" spans="2:6">
      <c r="B37" s="79"/>
      <c r="C37" s="93" t="s">
        <v>13</v>
      </c>
      <c r="D37" s="102" t="s">
        <v>185</v>
      </c>
      <c r="E37" s="125">
        <v>1.4999999999999999E-2</v>
      </c>
      <c r="F37" s="126">
        <f t="shared" si="0"/>
        <v>28.84</v>
      </c>
    </row>
    <row r="38" spans="2:6">
      <c r="B38" s="79"/>
      <c r="C38" s="93" t="s">
        <v>38</v>
      </c>
      <c r="D38" s="102" t="s">
        <v>186</v>
      </c>
      <c r="E38" s="125">
        <v>0.01</v>
      </c>
      <c r="F38" s="126">
        <f t="shared" si="0"/>
        <v>19.23</v>
      </c>
    </row>
    <row r="39" spans="2:6">
      <c r="B39" s="79"/>
      <c r="C39" s="93" t="s">
        <v>40</v>
      </c>
      <c r="D39" s="102" t="s">
        <v>187</v>
      </c>
      <c r="E39" s="125">
        <v>6.0000000000000001E-3</v>
      </c>
      <c r="F39" s="126">
        <f t="shared" si="0"/>
        <v>11.53</v>
      </c>
    </row>
    <row r="40" spans="2:6">
      <c r="B40" s="79"/>
      <c r="C40" s="93" t="s">
        <v>42</v>
      </c>
      <c r="D40" s="102" t="s">
        <v>188</v>
      </c>
      <c r="E40" s="125">
        <v>2E-3</v>
      </c>
      <c r="F40" s="126">
        <f t="shared" si="0"/>
        <v>3.84</v>
      </c>
    </row>
    <row r="41" spans="2:6">
      <c r="B41" s="79"/>
      <c r="C41" s="93" t="s">
        <v>44</v>
      </c>
      <c r="D41" s="102" t="s">
        <v>74</v>
      </c>
      <c r="E41" s="125">
        <v>0.08</v>
      </c>
      <c r="F41" s="126">
        <f t="shared" si="0"/>
        <v>153.85</v>
      </c>
    </row>
    <row r="42" spans="2:6">
      <c r="B42" s="79"/>
      <c r="C42" s="359" t="s">
        <v>77</v>
      </c>
      <c r="D42" s="360"/>
      <c r="E42" s="128">
        <f>SUM(E34:E41)</f>
        <v>0.37209999999999999</v>
      </c>
      <c r="F42" s="129">
        <f>TRUNC(SUM(F34:F41),2)</f>
        <v>715.59</v>
      </c>
    </row>
    <row r="43" spans="2:6" ht="11.1" customHeight="1">
      <c r="B43" s="79"/>
      <c r="C43" s="93"/>
      <c r="D43" s="102"/>
      <c r="E43" s="130"/>
      <c r="F43" s="120"/>
    </row>
    <row r="44" spans="2:6">
      <c r="B44" s="79"/>
      <c r="C44" s="121" t="s">
        <v>189</v>
      </c>
      <c r="D44" s="361" t="s">
        <v>48</v>
      </c>
      <c r="E44" s="362"/>
      <c r="F44" s="124" t="s">
        <v>33</v>
      </c>
    </row>
    <row r="45" spans="2:6" ht="16.5" customHeight="1">
      <c r="B45" s="79"/>
      <c r="C45" s="93" t="s">
        <v>5</v>
      </c>
      <c r="D45" s="131" t="s">
        <v>190</v>
      </c>
      <c r="E45" s="134" t="s">
        <v>191</v>
      </c>
      <c r="F45" s="132">
        <f>IF(E45="NÃO",0,TRUNC(((4*2)*21)-0.06*F25,2))</f>
        <v>72.180000000000007</v>
      </c>
    </row>
    <row r="46" spans="2:6" ht="17.25" customHeight="1">
      <c r="B46" s="79"/>
      <c r="C46" s="93" t="s">
        <v>7</v>
      </c>
      <c r="D46" s="133" t="s">
        <v>192</v>
      </c>
      <c r="E46" s="194">
        <v>13</v>
      </c>
      <c r="F46" s="135">
        <f>TRUNC(((E46)*21)*90%,2)</f>
        <v>245.7</v>
      </c>
    </row>
    <row r="47" spans="2:6" ht="17.25" customHeight="1">
      <c r="B47" s="79"/>
      <c r="C47" s="93" t="s">
        <v>10</v>
      </c>
      <c r="D47" s="363" t="s">
        <v>193</v>
      </c>
      <c r="E47" s="364"/>
      <c r="F47" s="136">
        <v>3.5</v>
      </c>
    </row>
    <row r="48" spans="2:6" ht="17.25" customHeight="1">
      <c r="B48" s="79"/>
      <c r="C48" s="93" t="s">
        <v>13</v>
      </c>
      <c r="D48" s="363" t="s">
        <v>194</v>
      </c>
      <c r="E48" s="364"/>
      <c r="F48" s="136">
        <v>15</v>
      </c>
    </row>
    <row r="49" spans="2:8">
      <c r="B49" s="79"/>
      <c r="C49" s="137"/>
      <c r="D49" s="365" t="s">
        <v>77</v>
      </c>
      <c r="E49" s="360"/>
      <c r="F49" s="118">
        <f>TRUNC(SUM(F45:F48),2)</f>
        <v>336.38</v>
      </c>
    </row>
    <row r="50" spans="2:8">
      <c r="B50" s="79"/>
      <c r="C50" s="366"/>
      <c r="D50" s="367"/>
      <c r="E50" s="368"/>
      <c r="F50" s="369"/>
    </row>
    <row r="51" spans="2:8" ht="32.25" customHeight="1">
      <c r="B51" s="79"/>
      <c r="C51" s="121">
        <v>2</v>
      </c>
      <c r="D51" s="138" t="s">
        <v>195</v>
      </c>
      <c r="E51" s="139" t="s">
        <v>32</v>
      </c>
      <c r="F51" s="124" t="s">
        <v>33</v>
      </c>
    </row>
    <row r="52" spans="2:8">
      <c r="B52" s="79"/>
      <c r="C52" s="93" t="s">
        <v>176</v>
      </c>
      <c r="D52" s="95" t="s">
        <v>177</v>
      </c>
      <c r="E52" s="113">
        <f>E31</f>
        <v>0.20430000000000001</v>
      </c>
      <c r="F52" s="120">
        <f>F31</f>
        <v>326.25</v>
      </c>
    </row>
    <row r="53" spans="2:8">
      <c r="B53" s="79"/>
      <c r="C53" s="93" t="s">
        <v>180</v>
      </c>
      <c r="D53" s="115" t="s">
        <v>196</v>
      </c>
      <c r="E53" s="116">
        <f>E42</f>
        <v>0.37209999999999999</v>
      </c>
      <c r="F53" s="120">
        <f>F42</f>
        <v>715.59</v>
      </c>
    </row>
    <row r="54" spans="2:8">
      <c r="B54" s="79"/>
      <c r="C54" s="93" t="s">
        <v>189</v>
      </c>
      <c r="D54" s="115" t="s">
        <v>48</v>
      </c>
      <c r="E54" s="140"/>
      <c r="F54" s="120">
        <f>F49</f>
        <v>336.38</v>
      </c>
    </row>
    <row r="55" spans="2:8">
      <c r="B55" s="79"/>
      <c r="C55" s="137"/>
      <c r="D55" s="127" t="s">
        <v>77</v>
      </c>
      <c r="E55" s="141"/>
      <c r="F55" s="118">
        <f>SUM(F52:F54)</f>
        <v>1378.22</v>
      </c>
    </row>
    <row r="56" spans="2:8">
      <c r="B56" s="79"/>
      <c r="C56" s="370"/>
      <c r="D56" s="371"/>
      <c r="E56" s="371"/>
      <c r="F56" s="372"/>
    </row>
    <row r="57" spans="2:8">
      <c r="B57" s="79"/>
      <c r="C57" s="373" t="s">
        <v>197</v>
      </c>
      <c r="D57" s="374"/>
      <c r="E57" s="374"/>
      <c r="F57" s="375"/>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10.130000000000001</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63.87</v>
      </c>
      <c r="G61" s="147"/>
      <c r="H61" s="148"/>
    </row>
    <row r="62" spans="2:8" s="77" customFormat="1">
      <c r="B62" s="143"/>
      <c r="C62" s="144" t="s">
        <v>13</v>
      </c>
      <c r="D62" s="145" t="s">
        <v>202</v>
      </c>
      <c r="E62" s="146">
        <v>1.8499999999999999E-2</v>
      </c>
      <c r="F62" s="126">
        <f>TRUNC(((F26+F55)*E62),2)</f>
        <v>55.04</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76" t="s">
        <v>77</v>
      </c>
      <c r="D65" s="377"/>
      <c r="E65" s="149">
        <f>SUM(E59:E64)</f>
        <v>6.2700000000000006E-2</v>
      </c>
      <c r="F65" s="129">
        <f>TRUNC(SUM(F59:F64),2)</f>
        <v>129.04</v>
      </c>
    </row>
    <row r="66" spans="2:8">
      <c r="B66" s="79"/>
      <c r="C66" s="378"/>
      <c r="D66" s="368"/>
      <c r="E66" s="368"/>
      <c r="F66" s="379"/>
    </row>
    <row r="67" spans="2:8">
      <c r="B67" s="79"/>
      <c r="C67" s="373" t="s">
        <v>205</v>
      </c>
      <c r="D67" s="374"/>
      <c r="E67" s="374"/>
      <c r="F67" s="375"/>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96" t="s">
        <v>208</v>
      </c>
    </row>
    <row r="71" spans="2:8">
      <c r="B71" s="79"/>
      <c r="C71" s="93" t="s">
        <v>10</v>
      </c>
      <c r="D71" s="95" t="s">
        <v>209</v>
      </c>
      <c r="E71" s="146">
        <v>0</v>
      </c>
      <c r="F71" s="153">
        <f t="shared" si="1"/>
        <v>0</v>
      </c>
      <c r="H71" s="396"/>
    </row>
    <row r="72" spans="2:8">
      <c r="B72" s="79"/>
      <c r="C72" s="93" t="s">
        <v>13</v>
      </c>
      <c r="D72" s="95" t="s">
        <v>210</v>
      </c>
      <c r="E72" s="146">
        <v>0</v>
      </c>
      <c r="F72" s="153">
        <f t="shared" si="1"/>
        <v>0</v>
      </c>
      <c r="H72" s="396"/>
    </row>
    <row r="73" spans="2:8">
      <c r="B73" s="79"/>
      <c r="C73" s="93" t="s">
        <v>38</v>
      </c>
      <c r="D73" s="95" t="s">
        <v>84</v>
      </c>
      <c r="E73" s="146">
        <v>0</v>
      </c>
      <c r="F73" s="153">
        <f t="shared" si="1"/>
        <v>0</v>
      </c>
      <c r="H73" s="396"/>
    </row>
    <row r="74" spans="2:8">
      <c r="B74" s="79"/>
      <c r="C74" s="93" t="s">
        <v>40</v>
      </c>
      <c r="D74" s="95" t="s">
        <v>55</v>
      </c>
      <c r="E74" s="146">
        <v>0</v>
      </c>
      <c r="F74" s="153">
        <f t="shared" si="1"/>
        <v>0</v>
      </c>
      <c r="H74" s="396"/>
    </row>
    <row r="75" spans="2:8" ht="16.5" customHeight="1">
      <c r="B75" s="79"/>
      <c r="C75" s="376" t="s">
        <v>77</v>
      </c>
      <c r="D75" s="380"/>
      <c r="E75" s="154">
        <f>SUM(E69:E74)</f>
        <v>0</v>
      </c>
      <c r="F75" s="129">
        <f>TRUNC(SUM(F69:F74),2)</f>
        <v>0</v>
      </c>
    </row>
    <row r="76" spans="2:8">
      <c r="B76" s="79"/>
      <c r="C76" s="366"/>
      <c r="D76" s="367"/>
      <c r="E76" s="367"/>
      <c r="F76" s="369"/>
    </row>
    <row r="77" spans="2:8">
      <c r="B77" s="79"/>
      <c r="C77" s="366"/>
      <c r="D77" s="367"/>
      <c r="E77" s="367"/>
      <c r="F77" s="369"/>
    </row>
    <row r="78" spans="2:8" ht="40.5" customHeight="1">
      <c r="B78" s="79"/>
      <c r="C78" s="121">
        <v>4</v>
      </c>
      <c r="D78" s="361" t="s">
        <v>211</v>
      </c>
      <c r="E78" s="362"/>
      <c r="F78" s="124" t="s">
        <v>33</v>
      </c>
    </row>
    <row r="79" spans="2:8">
      <c r="B79" s="79"/>
      <c r="C79" s="93" t="s">
        <v>67</v>
      </c>
      <c r="D79" s="95" t="s">
        <v>212</v>
      </c>
      <c r="E79" s="155"/>
      <c r="F79" s="120">
        <f>F75</f>
        <v>0</v>
      </c>
    </row>
    <row r="80" spans="2:8">
      <c r="B80" s="79"/>
      <c r="C80" s="156"/>
      <c r="D80" s="387" t="s">
        <v>77</v>
      </c>
      <c r="E80" s="388"/>
      <c r="F80" s="118">
        <f>TRUNC(SUM(F79:F79),2)</f>
        <v>0</v>
      </c>
    </row>
    <row r="81" spans="2:6">
      <c r="B81" s="79"/>
      <c r="C81" s="373" t="s">
        <v>213</v>
      </c>
      <c r="D81" s="374"/>
      <c r="E81" s="374"/>
      <c r="F81" s="375"/>
    </row>
    <row r="82" spans="2:6">
      <c r="B82" s="79"/>
      <c r="C82" s="98">
        <v>5</v>
      </c>
      <c r="D82" s="389" t="s">
        <v>58</v>
      </c>
      <c r="E82" s="390"/>
      <c r="F82" s="101" t="s">
        <v>33</v>
      </c>
    </row>
    <row r="83" spans="2:6">
      <c r="B83" s="79"/>
      <c r="C83" s="93" t="s">
        <v>5</v>
      </c>
      <c r="D83" s="391" t="s">
        <v>214</v>
      </c>
      <c r="E83" s="392"/>
      <c r="F83" s="157">
        <f>'Uniformes - Cozinheiro'!F6</f>
        <v>27.44</v>
      </c>
    </row>
    <row r="84" spans="2:6">
      <c r="B84" s="79"/>
      <c r="C84" s="93" t="s">
        <v>7</v>
      </c>
      <c r="D84" s="391" t="s">
        <v>215</v>
      </c>
      <c r="E84" s="392"/>
      <c r="F84" s="158">
        <f>'Equipamentos - Cozinheiro'!F8</f>
        <v>42.12</v>
      </c>
    </row>
    <row r="85" spans="2:6">
      <c r="B85" s="79"/>
      <c r="C85" s="93" t="s">
        <v>10</v>
      </c>
      <c r="D85" s="391"/>
      <c r="E85" s="392"/>
      <c r="F85" s="120">
        <v>0</v>
      </c>
    </row>
    <row r="86" spans="2:6" ht="16.5" customHeight="1">
      <c r="B86" s="79"/>
      <c r="C86" s="376" t="s">
        <v>77</v>
      </c>
      <c r="D86" s="380"/>
      <c r="E86" s="377"/>
      <c r="F86" s="129">
        <f>TRUNC(SUM(F83:F85),2)</f>
        <v>69.56</v>
      </c>
    </row>
    <row r="87" spans="2:6">
      <c r="B87" s="79"/>
      <c r="C87" s="381"/>
      <c r="D87" s="382"/>
      <c r="E87" s="382"/>
      <c r="F87" s="383"/>
    </row>
    <row r="88" spans="2:6">
      <c r="B88" s="79"/>
      <c r="C88" s="384" t="s">
        <v>216</v>
      </c>
      <c r="D88" s="385"/>
      <c r="E88" s="385"/>
      <c r="F88" s="386"/>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15.86</v>
      </c>
    </row>
    <row r="91" spans="2:6">
      <c r="B91" s="79"/>
      <c r="C91" s="93" t="s">
        <v>7</v>
      </c>
      <c r="D91" s="102" t="s">
        <v>126</v>
      </c>
      <c r="E91" s="160">
        <f>'Planilha Almoxarife'!E91</f>
        <v>5.0000000000000001E-3</v>
      </c>
      <c r="F91" s="161">
        <f>TRUNC((F109*E91),2)</f>
        <v>15.86</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11.35</v>
      </c>
    </row>
    <row r="95" spans="2:6">
      <c r="B95" s="79"/>
      <c r="C95" s="163"/>
      <c r="D95" s="102" t="s">
        <v>220</v>
      </c>
      <c r="E95" s="160">
        <f>'Planilha Almoxarife'!E95</f>
        <v>1.5299999999999999E-2</v>
      </c>
      <c r="F95" s="161">
        <f>TRUNC(((F90+F91+F109)/E101*E95),2)</f>
        <v>52.65</v>
      </c>
    </row>
    <row r="96" spans="2:6">
      <c r="B96" s="79"/>
      <c r="C96" s="163"/>
      <c r="D96" s="122" t="s">
        <v>221</v>
      </c>
      <c r="E96" s="162"/>
      <c r="F96" s="161"/>
    </row>
    <row r="97" spans="2:6">
      <c r="B97" s="79"/>
      <c r="C97" s="163"/>
      <c r="D97" s="102" t="s">
        <v>222</v>
      </c>
      <c r="E97" s="160">
        <v>0.05</v>
      </c>
      <c r="F97" s="161">
        <f>TRUNC((F90+F91+F109)/E101*E97,2)</f>
        <v>172.07</v>
      </c>
    </row>
    <row r="98" spans="2:6">
      <c r="B98" s="79"/>
      <c r="C98" s="163"/>
      <c r="D98" s="122" t="s">
        <v>223</v>
      </c>
      <c r="E98" s="162"/>
      <c r="F98" s="164"/>
    </row>
    <row r="99" spans="2:6">
      <c r="B99" s="79"/>
      <c r="C99" s="163"/>
      <c r="D99" s="165"/>
      <c r="E99" s="160"/>
      <c r="F99" s="161">
        <f>TRUNC((F90+F91+F109)/E101*E99,2)</f>
        <v>0</v>
      </c>
    </row>
    <row r="100" spans="2:6">
      <c r="B100" s="79"/>
      <c r="C100" s="376" t="s">
        <v>77</v>
      </c>
      <c r="D100" s="377"/>
      <c r="E100" s="166">
        <f>SUM(E90:E98)</f>
        <v>7.8600000000000003E-2</v>
      </c>
      <c r="F100" s="167">
        <f>SUM(F90:F99)</f>
        <v>267.79000000000002</v>
      </c>
    </row>
    <row r="101" spans="2:6">
      <c r="B101" s="79"/>
      <c r="C101" s="168">
        <f>SUM(E94:E99)</f>
        <v>6.8599999999999994E-2</v>
      </c>
      <c r="D101" s="169" t="s">
        <v>224</v>
      </c>
      <c r="E101" s="170">
        <f>1-C101/1</f>
        <v>0.93140000000000001</v>
      </c>
      <c r="F101" s="171"/>
    </row>
    <row r="102" spans="2:6">
      <c r="B102" s="79"/>
      <c r="C102" s="401" t="s">
        <v>225</v>
      </c>
      <c r="D102" s="402"/>
      <c r="E102" s="402"/>
      <c r="F102" s="403"/>
    </row>
    <row r="103" spans="2:6" ht="30" customHeight="1">
      <c r="B103" s="79"/>
      <c r="C103" s="172"/>
      <c r="D103" s="361" t="s">
        <v>226</v>
      </c>
      <c r="E103" s="362"/>
      <c r="F103" s="124" t="s">
        <v>33</v>
      </c>
    </row>
    <row r="104" spans="2:6">
      <c r="B104" s="79"/>
      <c r="C104" s="93" t="s">
        <v>5</v>
      </c>
      <c r="D104" s="397" t="s">
        <v>227</v>
      </c>
      <c r="E104" s="397"/>
      <c r="F104" s="120">
        <f>F26</f>
        <v>1596.95</v>
      </c>
    </row>
    <row r="105" spans="2:6">
      <c r="B105" s="79"/>
      <c r="C105" s="93" t="s">
        <v>7</v>
      </c>
      <c r="D105" s="397" t="s">
        <v>228</v>
      </c>
      <c r="E105" s="397"/>
      <c r="F105" s="120">
        <f>F55</f>
        <v>1378.22</v>
      </c>
    </row>
    <row r="106" spans="2:6">
      <c r="B106" s="79"/>
      <c r="C106" s="93" t="s">
        <v>10</v>
      </c>
      <c r="D106" s="397" t="s">
        <v>229</v>
      </c>
      <c r="E106" s="397"/>
      <c r="F106" s="120">
        <f>F65</f>
        <v>129.04</v>
      </c>
    </row>
    <row r="107" spans="2:6">
      <c r="B107" s="79"/>
      <c r="C107" s="93" t="s">
        <v>13</v>
      </c>
      <c r="D107" s="391" t="s">
        <v>230</v>
      </c>
      <c r="E107" s="392"/>
      <c r="F107" s="120">
        <f>F80</f>
        <v>0</v>
      </c>
    </row>
    <row r="108" spans="2:6">
      <c r="B108" s="79"/>
      <c r="C108" s="93" t="s">
        <v>38</v>
      </c>
      <c r="D108" s="397" t="s">
        <v>231</v>
      </c>
      <c r="E108" s="397"/>
      <c r="F108" s="120">
        <f>F86</f>
        <v>69.56</v>
      </c>
    </row>
    <row r="109" spans="2:6">
      <c r="B109" s="79"/>
      <c r="C109" s="398" t="s">
        <v>232</v>
      </c>
      <c r="D109" s="399"/>
      <c r="E109" s="400"/>
      <c r="F109" s="173">
        <f>TRUNC(SUM(F104:F108),2)</f>
        <v>3173.77</v>
      </c>
    </row>
    <row r="110" spans="2:6">
      <c r="B110" s="79"/>
      <c r="C110" s="93" t="s">
        <v>40</v>
      </c>
      <c r="D110" s="391" t="s">
        <v>233</v>
      </c>
      <c r="E110" s="392"/>
      <c r="F110" s="174">
        <f>F100</f>
        <v>267.79000000000002</v>
      </c>
    </row>
    <row r="111" spans="2:6">
      <c r="B111" s="79"/>
      <c r="C111" s="393" t="s">
        <v>234</v>
      </c>
      <c r="D111" s="394"/>
      <c r="E111" s="362"/>
      <c r="F111" s="175">
        <f>SUM(F109:F110)</f>
        <v>3441.56</v>
      </c>
    </row>
    <row r="112" spans="2:6">
      <c r="B112" s="79"/>
      <c r="C112" s="176"/>
      <c r="D112" s="177"/>
      <c r="E112" s="177"/>
      <c r="F112" s="178"/>
    </row>
    <row r="113" spans="3:6">
      <c r="C113" s="395"/>
      <c r="D113" s="395"/>
      <c r="E113" s="395"/>
      <c r="F113" s="395"/>
    </row>
    <row r="128" spans="3:6">
      <c r="C128" s="78" t="s">
        <v>191</v>
      </c>
    </row>
    <row r="129" spans="3:3">
      <c r="C129" s="78" t="s">
        <v>235</v>
      </c>
    </row>
  </sheetData>
  <sheetProtection algorithmName="SHA-512" hashValue="/dK9/n3GKrgnKJWb+4h20sbkfrgMRoHlMnSIgTFbyECVFRDjVCA2tY5T1MoF0AJeBnWkXTwBv0HWGpWHbSAnRg==" saltValue="dU3HcHIBdcxhe2OJjTPMkg=="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193">
        <v>33.33</v>
      </c>
      <c r="F2" s="75">
        <f>E2*C2</f>
        <v>133.32</v>
      </c>
    </row>
    <row r="3" spans="1:6" ht="75">
      <c r="A3" s="72">
        <v>2</v>
      </c>
      <c r="B3" s="73" t="s">
        <v>267</v>
      </c>
      <c r="C3" s="74">
        <v>4</v>
      </c>
      <c r="D3" s="74" t="s">
        <v>243</v>
      </c>
      <c r="E3" s="193">
        <v>33.26</v>
      </c>
      <c r="F3" s="75">
        <f>E3*C3</f>
        <v>133.04</v>
      </c>
    </row>
    <row r="4" spans="1:6" ht="30">
      <c r="A4" s="72">
        <v>3</v>
      </c>
      <c r="B4" s="73" t="s">
        <v>268</v>
      </c>
      <c r="C4" s="74">
        <v>2</v>
      </c>
      <c r="D4" s="74" t="s">
        <v>246</v>
      </c>
      <c r="E4" s="193">
        <v>31.51</v>
      </c>
      <c r="F4" s="75">
        <f>E4*C4</f>
        <v>63.02</v>
      </c>
    </row>
    <row r="5" spans="1:6">
      <c r="A5" s="404" t="s">
        <v>247</v>
      </c>
      <c r="B5" s="404"/>
      <c r="C5" s="404"/>
      <c r="D5" s="404"/>
      <c r="E5" s="404"/>
      <c r="F5" s="75">
        <f>SUM(F2:F4)</f>
        <v>329.38</v>
      </c>
    </row>
    <row r="6" spans="1:6">
      <c r="A6" s="404" t="s">
        <v>248</v>
      </c>
      <c r="B6" s="404"/>
      <c r="C6" s="404"/>
      <c r="D6" s="404"/>
      <c r="E6" s="404"/>
      <c r="F6" s="75">
        <f>TRUNC(F5/12,2)</f>
        <v>27.44</v>
      </c>
    </row>
  </sheetData>
  <sheetProtection algorithmName="SHA-512" hashValue="EVo6c6ptY12vRNjcSdN5avonxQTekoQVh7QDwArUbtMicbAuKNk/CGJR9N4asCjIvL/DBQDoWjPHhfN86Ry2Fw==" saltValue="t7X30hP/Vj8she82yKl9q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269</v>
      </c>
      <c r="C2" s="74">
        <v>2</v>
      </c>
      <c r="D2" s="74" t="s">
        <v>243</v>
      </c>
      <c r="E2" s="193">
        <v>8.3000000000000007</v>
      </c>
      <c r="F2" s="75">
        <f>E2*C2</f>
        <v>16.600000000000001</v>
      </c>
    </row>
    <row r="3" spans="1:6" ht="60">
      <c r="A3" s="72">
        <v>2</v>
      </c>
      <c r="B3" s="73" t="s">
        <v>270</v>
      </c>
      <c r="C3" s="74">
        <v>1</v>
      </c>
      <c r="D3" s="74" t="s">
        <v>246</v>
      </c>
      <c r="E3" s="193">
        <v>290.8</v>
      </c>
      <c r="F3" s="75">
        <f>E3*C3</f>
        <v>290.8</v>
      </c>
    </row>
    <row r="4" spans="1:6" ht="60">
      <c r="A4" s="72">
        <v>3</v>
      </c>
      <c r="B4" s="73" t="s">
        <v>271</v>
      </c>
      <c r="C4" s="74">
        <v>4</v>
      </c>
      <c r="D4" s="74" t="s">
        <v>272</v>
      </c>
      <c r="E4" s="193">
        <v>11.41</v>
      </c>
      <c r="F4" s="75">
        <f>E4*C4</f>
        <v>45.64</v>
      </c>
    </row>
    <row r="5" spans="1:6" ht="30">
      <c r="A5" s="72">
        <v>4</v>
      </c>
      <c r="B5" s="73" t="s">
        <v>273</v>
      </c>
      <c r="C5" s="74">
        <v>6</v>
      </c>
      <c r="D5" s="74" t="s">
        <v>274</v>
      </c>
      <c r="E5" s="193">
        <v>19.559999999999999</v>
      </c>
      <c r="F5" s="75">
        <f>E5*C5</f>
        <v>117.36</v>
      </c>
    </row>
    <row r="6" spans="1:6" ht="45">
      <c r="A6" s="72">
        <v>5</v>
      </c>
      <c r="B6" s="73" t="s">
        <v>275</v>
      </c>
      <c r="C6" s="74">
        <v>2</v>
      </c>
      <c r="D6" s="74" t="s">
        <v>246</v>
      </c>
      <c r="E6" s="193">
        <v>17.53</v>
      </c>
      <c r="F6" s="75">
        <f>E6*C6</f>
        <v>35.06</v>
      </c>
    </row>
    <row r="7" spans="1:6">
      <c r="A7" s="404" t="s">
        <v>247</v>
      </c>
      <c r="B7" s="404"/>
      <c r="C7" s="404"/>
      <c r="D7" s="404"/>
      <c r="E7" s="404"/>
      <c r="F7" s="75">
        <f>SUM(F2:F6)</f>
        <v>505.46</v>
      </c>
    </row>
    <row r="8" spans="1:6">
      <c r="A8" s="404" t="s">
        <v>248</v>
      </c>
      <c r="B8" s="404"/>
      <c r="C8" s="404"/>
      <c r="D8" s="404"/>
      <c r="E8" s="404"/>
      <c r="F8" s="75">
        <f>TRUNC(F7/12,2)</f>
        <v>42.12</v>
      </c>
    </row>
  </sheetData>
  <sheetProtection algorithmName="SHA-512" hashValue="LelexJEnFwxfKb/GpOLxCtb8KaywV0N7gkpXfRPW4tJ2XVgojB6WIKo+MDwW8ZQyasySUDQTOTcoID4IRUMi5w==" saltValue="iVBJ1ztQoBOOqFlSbulI6g=="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fitToHeight="0"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1"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276</v>
      </c>
      <c r="F19" s="348"/>
      <c r="H19" s="78"/>
    </row>
    <row r="20" spans="2:8" s="76" customFormat="1">
      <c r="B20" s="89"/>
      <c r="C20" s="93">
        <v>3</v>
      </c>
      <c r="D20" s="94" t="s">
        <v>170</v>
      </c>
      <c r="E20" s="349">
        <v>1110.3399999999999</v>
      </c>
      <c r="F20" s="350"/>
      <c r="H20" s="78"/>
    </row>
    <row r="21" spans="2:8" s="76" customFormat="1">
      <c r="B21" s="89"/>
      <c r="C21" s="93">
        <v>4</v>
      </c>
      <c r="D21" s="94" t="s">
        <v>171</v>
      </c>
      <c r="E21" s="345" t="s">
        <v>277</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1110.3399999999999</v>
      </c>
    </row>
    <row r="26" spans="2:8">
      <c r="B26" s="79"/>
      <c r="C26" s="107"/>
      <c r="D26" s="108" t="s">
        <v>77</v>
      </c>
      <c r="E26" s="109"/>
      <c r="F26" s="110">
        <f>TRUNC(SUM(F25:F25),2)</f>
        <v>1110.3399999999999</v>
      </c>
    </row>
    <row r="27" spans="2:8">
      <c r="B27" s="79"/>
      <c r="C27" s="356" t="s">
        <v>175</v>
      </c>
      <c r="D27" s="357"/>
      <c r="E27" s="357"/>
      <c r="F27" s="358"/>
    </row>
    <row r="28" spans="2:8">
      <c r="B28" s="79"/>
      <c r="C28" s="98" t="s">
        <v>176</v>
      </c>
      <c r="D28" s="111" t="s">
        <v>177</v>
      </c>
      <c r="E28" s="112"/>
      <c r="F28" s="101" t="s">
        <v>33</v>
      </c>
    </row>
    <row r="29" spans="2:8">
      <c r="B29" s="79"/>
      <c r="C29" s="93" t="s">
        <v>5</v>
      </c>
      <c r="D29" s="95" t="s">
        <v>178</v>
      </c>
      <c r="E29" s="113">
        <v>8.3299999999999999E-2</v>
      </c>
      <c r="F29" s="114">
        <f>TRUNC(($F$26*E29),2)</f>
        <v>92.49</v>
      </c>
    </row>
    <row r="30" spans="2:8">
      <c r="B30" s="79"/>
      <c r="C30" s="93" t="s">
        <v>7</v>
      </c>
      <c r="D30" s="115" t="s">
        <v>179</v>
      </c>
      <c r="E30" s="116">
        <v>0.121</v>
      </c>
      <c r="F30" s="114">
        <f>TRUNC(($F$26*E30),2)</f>
        <v>134.35</v>
      </c>
    </row>
    <row r="31" spans="2:8">
      <c r="B31" s="79"/>
      <c r="C31" s="107"/>
      <c r="D31" s="108" t="s">
        <v>77</v>
      </c>
      <c r="E31" s="117">
        <f>SUM(E29:E30)</f>
        <v>0.20430000000000001</v>
      </c>
      <c r="F31" s="118">
        <f>TRUNC(SUM(F29:F30),2)</f>
        <v>226.84</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267.43</v>
      </c>
    </row>
    <row r="35" spans="2:6">
      <c r="B35" s="79"/>
      <c r="C35" s="93" t="s">
        <v>7</v>
      </c>
      <c r="D35" s="102" t="s">
        <v>183</v>
      </c>
      <c r="E35" s="125">
        <v>2.5000000000000001E-2</v>
      </c>
      <c r="F35" s="126">
        <f t="shared" si="0"/>
        <v>33.42</v>
      </c>
    </row>
    <row r="36" spans="2:6">
      <c r="B36" s="79"/>
      <c r="C36" s="93" t="s">
        <v>10</v>
      </c>
      <c r="D36" s="102" t="s">
        <v>184</v>
      </c>
      <c r="E36" s="125">
        <f>'Planilha Almoxarife'!$E$36</f>
        <v>3.4099999999999998E-2</v>
      </c>
      <c r="F36" s="126">
        <f t="shared" si="0"/>
        <v>45.59</v>
      </c>
    </row>
    <row r="37" spans="2:6">
      <c r="B37" s="79"/>
      <c r="C37" s="93" t="s">
        <v>13</v>
      </c>
      <c r="D37" s="102" t="s">
        <v>185</v>
      </c>
      <c r="E37" s="125">
        <v>1.4999999999999999E-2</v>
      </c>
      <c r="F37" s="126">
        <f t="shared" si="0"/>
        <v>20.05</v>
      </c>
    </row>
    <row r="38" spans="2:6">
      <c r="B38" s="79"/>
      <c r="C38" s="93" t="s">
        <v>38</v>
      </c>
      <c r="D38" s="102" t="s">
        <v>186</v>
      </c>
      <c r="E38" s="125">
        <v>0.01</v>
      </c>
      <c r="F38" s="126">
        <f t="shared" si="0"/>
        <v>13.37</v>
      </c>
    </row>
    <row r="39" spans="2:6">
      <c r="B39" s="79"/>
      <c r="C39" s="93" t="s">
        <v>40</v>
      </c>
      <c r="D39" s="102" t="s">
        <v>187</v>
      </c>
      <c r="E39" s="125">
        <v>6.0000000000000001E-3</v>
      </c>
      <c r="F39" s="126">
        <f t="shared" si="0"/>
        <v>8.02</v>
      </c>
    </row>
    <row r="40" spans="2:6">
      <c r="B40" s="79"/>
      <c r="C40" s="93" t="s">
        <v>42</v>
      </c>
      <c r="D40" s="102" t="s">
        <v>188</v>
      </c>
      <c r="E40" s="125">
        <v>2E-3</v>
      </c>
      <c r="F40" s="126">
        <f t="shared" si="0"/>
        <v>2.67</v>
      </c>
    </row>
    <row r="41" spans="2:6">
      <c r="B41" s="79"/>
      <c r="C41" s="93" t="s">
        <v>44</v>
      </c>
      <c r="D41" s="102" t="s">
        <v>74</v>
      </c>
      <c r="E41" s="125">
        <v>0.08</v>
      </c>
      <c r="F41" s="126">
        <f t="shared" si="0"/>
        <v>106.97</v>
      </c>
    </row>
    <row r="42" spans="2:6">
      <c r="B42" s="79"/>
      <c r="C42" s="359" t="s">
        <v>77</v>
      </c>
      <c r="D42" s="360"/>
      <c r="E42" s="128">
        <f>SUM(E34:E41)</f>
        <v>0.37209999999999999</v>
      </c>
      <c r="F42" s="129">
        <f>TRUNC(SUM(F34:F41),2)</f>
        <v>497.52</v>
      </c>
    </row>
    <row r="43" spans="2:6" ht="11.1" customHeight="1">
      <c r="B43" s="79"/>
      <c r="C43" s="93"/>
      <c r="D43" s="102"/>
      <c r="E43" s="130"/>
      <c r="F43" s="120"/>
    </row>
    <row r="44" spans="2:6">
      <c r="B44" s="79"/>
      <c r="C44" s="121" t="s">
        <v>189</v>
      </c>
      <c r="D44" s="361" t="s">
        <v>48</v>
      </c>
      <c r="E44" s="362"/>
      <c r="F44" s="124" t="s">
        <v>33</v>
      </c>
    </row>
    <row r="45" spans="2:6" ht="16.5" customHeight="1">
      <c r="B45" s="79"/>
      <c r="C45" s="93" t="s">
        <v>5</v>
      </c>
      <c r="D45" s="131" t="s">
        <v>190</v>
      </c>
      <c r="E45" s="134" t="s">
        <v>191</v>
      </c>
      <c r="F45" s="132">
        <f>IF(E45="NÃO",0,TRUNC(((4*2)*21)-0.06*F25,2))</f>
        <v>101.37</v>
      </c>
    </row>
    <row r="46" spans="2:6" ht="17.25" customHeight="1">
      <c r="B46" s="79"/>
      <c r="C46" s="93" t="s">
        <v>7</v>
      </c>
      <c r="D46" s="133" t="s">
        <v>192</v>
      </c>
      <c r="E46" s="194">
        <v>13</v>
      </c>
      <c r="F46" s="135">
        <f>TRUNC(((E46)*21)*90%,2)</f>
        <v>245.7</v>
      </c>
    </row>
    <row r="47" spans="2:6" ht="17.25" customHeight="1">
      <c r="B47" s="79"/>
      <c r="C47" s="93" t="s">
        <v>10</v>
      </c>
      <c r="D47" s="363" t="s">
        <v>193</v>
      </c>
      <c r="E47" s="364"/>
      <c r="F47" s="136">
        <v>3.5</v>
      </c>
    </row>
    <row r="48" spans="2:6" ht="17.25" customHeight="1">
      <c r="B48" s="79"/>
      <c r="C48" s="93" t="s">
        <v>13</v>
      </c>
      <c r="D48" s="363" t="s">
        <v>194</v>
      </c>
      <c r="E48" s="364"/>
      <c r="F48" s="136">
        <v>15</v>
      </c>
    </row>
    <row r="49" spans="2:8">
      <c r="B49" s="79"/>
      <c r="C49" s="137"/>
      <c r="D49" s="365" t="s">
        <v>77</v>
      </c>
      <c r="E49" s="360"/>
      <c r="F49" s="118">
        <f>TRUNC(SUM(F45:F48),2)</f>
        <v>365.57</v>
      </c>
    </row>
    <row r="50" spans="2:8">
      <c r="B50" s="79"/>
      <c r="C50" s="366"/>
      <c r="D50" s="367"/>
      <c r="E50" s="368"/>
      <c r="F50" s="369"/>
    </row>
    <row r="51" spans="2:8" ht="32.25" customHeight="1">
      <c r="B51" s="79"/>
      <c r="C51" s="121">
        <v>2</v>
      </c>
      <c r="D51" s="138" t="s">
        <v>195</v>
      </c>
      <c r="E51" s="139" t="s">
        <v>32</v>
      </c>
      <c r="F51" s="124" t="s">
        <v>33</v>
      </c>
    </row>
    <row r="52" spans="2:8">
      <c r="B52" s="79"/>
      <c r="C52" s="93" t="s">
        <v>176</v>
      </c>
      <c r="D52" s="95" t="s">
        <v>177</v>
      </c>
      <c r="E52" s="113">
        <f>E31</f>
        <v>0.20430000000000001</v>
      </c>
      <c r="F52" s="120">
        <f>F31</f>
        <v>226.84</v>
      </c>
    </row>
    <row r="53" spans="2:8">
      <c r="B53" s="79"/>
      <c r="C53" s="93" t="s">
        <v>180</v>
      </c>
      <c r="D53" s="115" t="s">
        <v>196</v>
      </c>
      <c r="E53" s="116">
        <f>E42</f>
        <v>0.37209999999999999</v>
      </c>
      <c r="F53" s="120">
        <f>F42</f>
        <v>497.52</v>
      </c>
    </row>
    <row r="54" spans="2:8">
      <c r="B54" s="79"/>
      <c r="C54" s="93" t="s">
        <v>189</v>
      </c>
      <c r="D54" s="115" t="s">
        <v>48</v>
      </c>
      <c r="E54" s="140"/>
      <c r="F54" s="120">
        <f>F49</f>
        <v>365.57</v>
      </c>
    </row>
    <row r="55" spans="2:8">
      <c r="B55" s="79"/>
      <c r="C55" s="137"/>
      <c r="D55" s="127" t="s">
        <v>77</v>
      </c>
      <c r="E55" s="141"/>
      <c r="F55" s="118">
        <f>SUM(F52:F54)</f>
        <v>1089.93</v>
      </c>
    </row>
    <row r="56" spans="2:8">
      <c r="B56" s="79"/>
      <c r="C56" s="370"/>
      <c r="D56" s="371"/>
      <c r="E56" s="371"/>
      <c r="F56" s="372"/>
    </row>
    <row r="57" spans="2:8">
      <c r="B57" s="79"/>
      <c r="C57" s="373" t="s">
        <v>197</v>
      </c>
      <c r="D57" s="374"/>
      <c r="E57" s="374"/>
      <c r="F57" s="375"/>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44.41</v>
      </c>
      <c r="G61" s="147"/>
      <c r="H61" s="148"/>
    </row>
    <row r="62" spans="2:8" s="77" customFormat="1">
      <c r="B62" s="143"/>
      <c r="C62" s="144" t="s">
        <v>13</v>
      </c>
      <c r="D62" s="145" t="s">
        <v>202</v>
      </c>
      <c r="E62" s="146">
        <v>1.8499999999999999E-2</v>
      </c>
      <c r="F62" s="126">
        <f>TRUNC(((F26+F55)*E62),2)</f>
        <v>40.700000000000003</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76" t="s">
        <v>77</v>
      </c>
      <c r="D65" s="377"/>
      <c r="E65" s="149">
        <f>SUM(E59:E64)</f>
        <v>6.2700000000000006E-2</v>
      </c>
      <c r="F65" s="129">
        <f>TRUNC(SUM(F59:F64),2)</f>
        <v>92.71</v>
      </c>
    </row>
    <row r="66" spans="2:8">
      <c r="B66" s="79"/>
      <c r="C66" s="378"/>
      <c r="D66" s="368"/>
      <c r="E66" s="368"/>
      <c r="F66" s="379"/>
    </row>
    <row r="67" spans="2:8">
      <c r="B67" s="79"/>
      <c r="C67" s="373" t="s">
        <v>205</v>
      </c>
      <c r="D67" s="374"/>
      <c r="E67" s="374"/>
      <c r="F67" s="375"/>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96" t="s">
        <v>208</v>
      </c>
    </row>
    <row r="71" spans="2:8">
      <c r="B71" s="79"/>
      <c r="C71" s="93" t="s">
        <v>10</v>
      </c>
      <c r="D71" s="95" t="s">
        <v>209</v>
      </c>
      <c r="E71" s="146">
        <v>0</v>
      </c>
      <c r="F71" s="153">
        <f t="shared" si="1"/>
        <v>0</v>
      </c>
      <c r="H71" s="396"/>
    </row>
    <row r="72" spans="2:8">
      <c r="B72" s="79"/>
      <c r="C72" s="93" t="s">
        <v>13</v>
      </c>
      <c r="D72" s="95" t="s">
        <v>210</v>
      </c>
      <c r="E72" s="146">
        <v>0</v>
      </c>
      <c r="F72" s="153">
        <f t="shared" si="1"/>
        <v>0</v>
      </c>
      <c r="H72" s="396"/>
    </row>
    <row r="73" spans="2:8">
      <c r="B73" s="79"/>
      <c r="C73" s="93" t="s">
        <v>38</v>
      </c>
      <c r="D73" s="95" t="s">
        <v>84</v>
      </c>
      <c r="E73" s="146">
        <v>0</v>
      </c>
      <c r="F73" s="153">
        <f t="shared" si="1"/>
        <v>0</v>
      </c>
      <c r="H73" s="396"/>
    </row>
    <row r="74" spans="2:8">
      <c r="B74" s="79"/>
      <c r="C74" s="93" t="s">
        <v>40</v>
      </c>
      <c r="D74" s="95" t="s">
        <v>55</v>
      </c>
      <c r="E74" s="146">
        <v>0</v>
      </c>
      <c r="F74" s="153">
        <f t="shared" si="1"/>
        <v>0</v>
      </c>
      <c r="H74" s="396"/>
    </row>
    <row r="75" spans="2:8" ht="16.5" customHeight="1">
      <c r="B75" s="79"/>
      <c r="C75" s="376" t="s">
        <v>77</v>
      </c>
      <c r="D75" s="380"/>
      <c r="E75" s="154">
        <f>SUM(E69:E74)</f>
        <v>0</v>
      </c>
      <c r="F75" s="129">
        <f>TRUNC(SUM(F69:F74),2)</f>
        <v>0</v>
      </c>
    </row>
    <row r="76" spans="2:8">
      <c r="B76" s="79"/>
      <c r="C76" s="366"/>
      <c r="D76" s="367"/>
      <c r="E76" s="367"/>
      <c r="F76" s="369"/>
    </row>
    <row r="77" spans="2:8">
      <c r="B77" s="79"/>
      <c r="C77" s="366"/>
      <c r="D77" s="367"/>
      <c r="E77" s="367"/>
      <c r="F77" s="369"/>
    </row>
    <row r="78" spans="2:8" ht="40.5" customHeight="1">
      <c r="B78" s="79"/>
      <c r="C78" s="121">
        <v>4</v>
      </c>
      <c r="D78" s="361" t="s">
        <v>211</v>
      </c>
      <c r="E78" s="362"/>
      <c r="F78" s="124" t="s">
        <v>33</v>
      </c>
    </row>
    <row r="79" spans="2:8">
      <c r="B79" s="79"/>
      <c r="C79" s="93" t="s">
        <v>67</v>
      </c>
      <c r="D79" s="95" t="s">
        <v>212</v>
      </c>
      <c r="E79" s="155"/>
      <c r="F79" s="120">
        <f>F75</f>
        <v>0</v>
      </c>
    </row>
    <row r="80" spans="2:8">
      <c r="B80" s="79"/>
      <c r="C80" s="156"/>
      <c r="D80" s="387" t="s">
        <v>77</v>
      </c>
      <c r="E80" s="388"/>
      <c r="F80" s="118">
        <f>TRUNC(SUM(F79:F79),2)</f>
        <v>0</v>
      </c>
    </row>
    <row r="81" spans="2:6">
      <c r="B81" s="79"/>
      <c r="C81" s="373" t="s">
        <v>213</v>
      </c>
      <c r="D81" s="374"/>
      <c r="E81" s="374"/>
      <c r="F81" s="375"/>
    </row>
    <row r="82" spans="2:6">
      <c r="B82" s="79"/>
      <c r="C82" s="98">
        <v>5</v>
      </c>
      <c r="D82" s="389" t="s">
        <v>58</v>
      </c>
      <c r="E82" s="390"/>
      <c r="F82" s="101" t="s">
        <v>33</v>
      </c>
    </row>
    <row r="83" spans="2:6">
      <c r="B83" s="79"/>
      <c r="C83" s="93" t="s">
        <v>5</v>
      </c>
      <c r="D83" s="391" t="s">
        <v>214</v>
      </c>
      <c r="E83" s="392"/>
      <c r="F83" s="157">
        <f>'Uniformes - Aux. Cozinha'!F6</f>
        <v>27.44</v>
      </c>
    </row>
    <row r="84" spans="2:6">
      <c r="B84" s="79"/>
      <c r="C84" s="93" t="s">
        <v>7</v>
      </c>
      <c r="D84" s="391" t="s">
        <v>215</v>
      </c>
      <c r="E84" s="392"/>
      <c r="F84" s="158">
        <f>'Equipamentos - Aux. Cozinha'!F8</f>
        <v>42.12</v>
      </c>
    </row>
    <row r="85" spans="2:6">
      <c r="B85" s="79"/>
      <c r="C85" s="93" t="s">
        <v>10</v>
      </c>
      <c r="D85" s="391"/>
      <c r="E85" s="392"/>
      <c r="F85" s="120">
        <v>0</v>
      </c>
    </row>
    <row r="86" spans="2:6" ht="16.5" customHeight="1">
      <c r="B86" s="79"/>
      <c r="C86" s="376" t="s">
        <v>77</v>
      </c>
      <c r="D86" s="380"/>
      <c r="E86" s="377"/>
      <c r="F86" s="129">
        <f>TRUNC(SUM(F83:F85),2)</f>
        <v>69.56</v>
      </c>
    </row>
    <row r="87" spans="2:6">
      <c r="B87" s="79"/>
      <c r="C87" s="381"/>
      <c r="D87" s="382"/>
      <c r="E87" s="382"/>
      <c r="F87" s="383"/>
    </row>
    <row r="88" spans="2:6">
      <c r="B88" s="79"/>
      <c r="C88" s="384" t="s">
        <v>216</v>
      </c>
      <c r="D88" s="385"/>
      <c r="E88" s="385"/>
      <c r="F88" s="386"/>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11.81</v>
      </c>
    </row>
    <row r="91" spans="2:6">
      <c r="B91" s="79"/>
      <c r="C91" s="93" t="s">
        <v>7</v>
      </c>
      <c r="D91" s="102" t="s">
        <v>126</v>
      </c>
      <c r="E91" s="160">
        <f>'Planilha Almoxarife'!E91</f>
        <v>5.0000000000000001E-3</v>
      </c>
      <c r="F91" s="161">
        <f>TRUNC((F109*E91),2)</f>
        <v>11.81</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8.4499999999999993</v>
      </c>
    </row>
    <row r="95" spans="2:6">
      <c r="B95" s="79"/>
      <c r="C95" s="163"/>
      <c r="D95" s="102" t="s">
        <v>220</v>
      </c>
      <c r="E95" s="160">
        <f>'Planilha Almoxarife'!E95</f>
        <v>1.5299999999999999E-2</v>
      </c>
      <c r="F95" s="161">
        <f>TRUNC(((F90+F91+F109)/E101*E95),2)</f>
        <v>39.19</v>
      </c>
    </row>
    <row r="96" spans="2:6">
      <c r="B96" s="79"/>
      <c r="C96" s="163"/>
      <c r="D96" s="122" t="s">
        <v>221</v>
      </c>
      <c r="E96" s="162"/>
      <c r="F96" s="161"/>
    </row>
    <row r="97" spans="2:6">
      <c r="B97" s="79"/>
      <c r="C97" s="163"/>
      <c r="D97" s="102" t="s">
        <v>222</v>
      </c>
      <c r="E97" s="160">
        <v>0.05</v>
      </c>
      <c r="F97" s="161">
        <f>TRUNC((F90+F91+F109)/E101*E97,2)</f>
        <v>128.09</v>
      </c>
    </row>
    <row r="98" spans="2:6">
      <c r="B98" s="79"/>
      <c r="C98" s="163"/>
      <c r="D98" s="122" t="s">
        <v>223</v>
      </c>
      <c r="E98" s="162"/>
      <c r="F98" s="164"/>
    </row>
    <row r="99" spans="2:6">
      <c r="B99" s="79"/>
      <c r="C99" s="163"/>
      <c r="D99" s="165"/>
      <c r="E99" s="160"/>
      <c r="F99" s="161">
        <f>TRUNC((F90+F91+F109)/E101*E99,2)</f>
        <v>0</v>
      </c>
    </row>
    <row r="100" spans="2:6">
      <c r="B100" s="79"/>
      <c r="C100" s="376" t="s">
        <v>77</v>
      </c>
      <c r="D100" s="377"/>
      <c r="E100" s="166">
        <f>SUM(E90:E98)</f>
        <v>7.8600000000000003E-2</v>
      </c>
      <c r="F100" s="167">
        <f>SUM(F90:F99)</f>
        <v>199.35</v>
      </c>
    </row>
    <row r="101" spans="2:6">
      <c r="B101" s="79"/>
      <c r="C101" s="168">
        <f>SUM(E94:E99)</f>
        <v>6.8599999999999994E-2</v>
      </c>
      <c r="D101" s="169" t="s">
        <v>224</v>
      </c>
      <c r="E101" s="170">
        <f>1-C101/1</f>
        <v>0.93140000000000001</v>
      </c>
      <c r="F101" s="171"/>
    </row>
    <row r="102" spans="2:6">
      <c r="B102" s="79"/>
      <c r="C102" s="401" t="s">
        <v>225</v>
      </c>
      <c r="D102" s="402"/>
      <c r="E102" s="402"/>
      <c r="F102" s="403"/>
    </row>
    <row r="103" spans="2:6" ht="30" customHeight="1">
      <c r="B103" s="79"/>
      <c r="C103" s="172"/>
      <c r="D103" s="361" t="s">
        <v>226</v>
      </c>
      <c r="E103" s="362"/>
      <c r="F103" s="124" t="s">
        <v>33</v>
      </c>
    </row>
    <row r="104" spans="2:6">
      <c r="B104" s="79"/>
      <c r="C104" s="93" t="s">
        <v>5</v>
      </c>
      <c r="D104" s="397" t="s">
        <v>227</v>
      </c>
      <c r="E104" s="397"/>
      <c r="F104" s="120">
        <f>F26</f>
        <v>1110.3399999999999</v>
      </c>
    </row>
    <row r="105" spans="2:6">
      <c r="B105" s="79"/>
      <c r="C105" s="93" t="s">
        <v>7</v>
      </c>
      <c r="D105" s="397" t="s">
        <v>228</v>
      </c>
      <c r="E105" s="397"/>
      <c r="F105" s="120">
        <f>F55</f>
        <v>1089.93</v>
      </c>
    </row>
    <row r="106" spans="2:6">
      <c r="B106" s="79"/>
      <c r="C106" s="93" t="s">
        <v>10</v>
      </c>
      <c r="D106" s="397" t="s">
        <v>229</v>
      </c>
      <c r="E106" s="397"/>
      <c r="F106" s="120">
        <f>F65</f>
        <v>92.71</v>
      </c>
    </row>
    <row r="107" spans="2:6">
      <c r="B107" s="79"/>
      <c r="C107" s="93" t="s">
        <v>13</v>
      </c>
      <c r="D107" s="391" t="s">
        <v>230</v>
      </c>
      <c r="E107" s="392"/>
      <c r="F107" s="120">
        <f>F80</f>
        <v>0</v>
      </c>
    </row>
    <row r="108" spans="2:6">
      <c r="B108" s="79"/>
      <c r="C108" s="93" t="s">
        <v>38</v>
      </c>
      <c r="D108" s="397" t="s">
        <v>231</v>
      </c>
      <c r="E108" s="397"/>
      <c r="F108" s="120">
        <f>F86</f>
        <v>69.56</v>
      </c>
    </row>
    <row r="109" spans="2:6">
      <c r="B109" s="79"/>
      <c r="C109" s="398" t="s">
        <v>232</v>
      </c>
      <c r="D109" s="399"/>
      <c r="E109" s="400"/>
      <c r="F109" s="173">
        <f>TRUNC(SUM(F104:F108),2)</f>
        <v>2362.54</v>
      </c>
    </row>
    <row r="110" spans="2:6">
      <c r="B110" s="79"/>
      <c r="C110" s="93" t="s">
        <v>40</v>
      </c>
      <c r="D110" s="391" t="s">
        <v>233</v>
      </c>
      <c r="E110" s="392"/>
      <c r="F110" s="174">
        <f>F100</f>
        <v>199.35</v>
      </c>
    </row>
    <row r="111" spans="2:6">
      <c r="B111" s="79"/>
      <c r="C111" s="393" t="s">
        <v>234</v>
      </c>
      <c r="D111" s="394"/>
      <c r="E111" s="362"/>
      <c r="F111" s="175">
        <f>SUM(F109:F110)</f>
        <v>2561.89</v>
      </c>
    </row>
    <row r="112" spans="2:6">
      <c r="B112" s="79"/>
      <c r="C112" s="176"/>
      <c r="D112" s="177"/>
      <c r="E112" s="177"/>
      <c r="F112" s="178"/>
    </row>
    <row r="113" spans="3:6">
      <c r="C113" s="395"/>
      <c r="D113" s="395"/>
      <c r="E113" s="395"/>
      <c r="F113" s="395"/>
    </row>
    <row r="128" spans="3:6">
      <c r="C128" s="78" t="s">
        <v>191</v>
      </c>
    </row>
    <row r="129" spans="3:3">
      <c r="C129" s="78" t="s">
        <v>235</v>
      </c>
    </row>
  </sheetData>
  <sheetProtection algorithmName="SHA-512" hashValue="c6zbhIuOQEjnh/2iOE6KKzOHkYwu/axXThkVR2sZ7bLXF+FTtPBljIrKE+Q5snn0ZVVYebVbKM75Ew/33svCLQ==" saltValue="7+7VO2nYfWozVNh0AsDVhQ=="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193">
        <v>33.33</v>
      </c>
      <c r="F2" s="75">
        <f>E2*C2</f>
        <v>133.32</v>
      </c>
    </row>
    <row r="3" spans="1:6" ht="75">
      <c r="A3" s="72">
        <v>2</v>
      </c>
      <c r="B3" s="73" t="s">
        <v>267</v>
      </c>
      <c r="C3" s="74">
        <v>4</v>
      </c>
      <c r="D3" s="74" t="s">
        <v>243</v>
      </c>
      <c r="E3" s="193">
        <v>33.26</v>
      </c>
      <c r="F3" s="75">
        <f>E3*C3</f>
        <v>133.04</v>
      </c>
    </row>
    <row r="4" spans="1:6" ht="30">
      <c r="A4" s="72">
        <v>3</v>
      </c>
      <c r="B4" s="73" t="s">
        <v>268</v>
      </c>
      <c r="C4" s="74">
        <v>2</v>
      </c>
      <c r="D4" s="74" t="s">
        <v>246</v>
      </c>
      <c r="E4" s="193">
        <v>31.51</v>
      </c>
      <c r="F4" s="75">
        <f>E4*C4</f>
        <v>63.02</v>
      </c>
    </row>
    <row r="5" spans="1:6">
      <c r="A5" s="404" t="s">
        <v>247</v>
      </c>
      <c r="B5" s="404"/>
      <c r="C5" s="404"/>
      <c r="D5" s="404"/>
      <c r="E5" s="404"/>
      <c r="F5" s="75">
        <f>SUM(F2:F4)</f>
        <v>329.38</v>
      </c>
    </row>
    <row r="6" spans="1:6">
      <c r="A6" s="404" t="s">
        <v>248</v>
      </c>
      <c r="B6" s="404"/>
      <c r="C6" s="404"/>
      <c r="D6" s="404"/>
      <c r="E6" s="404"/>
      <c r="F6" s="75">
        <f>TRUNC(F5/12,2)</f>
        <v>27.44</v>
      </c>
    </row>
  </sheetData>
  <sheetProtection algorithmName="SHA-512" hashValue="InV7Y+Hd+YaEWjQ8FkIlobw0dSFOqBizPQYuvNFarDb7vZZWe+/8DCxZtp2/uB5W7gv20EBk1CHSNSn/7IAURA==" saltValue="wFc/JppmlJDSKa0yO0dRKA=="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269</v>
      </c>
      <c r="C2" s="74">
        <v>2</v>
      </c>
      <c r="D2" s="74" t="s">
        <v>243</v>
      </c>
      <c r="E2" s="193">
        <v>8.3000000000000007</v>
      </c>
      <c r="F2" s="75">
        <f>E2*C2</f>
        <v>16.600000000000001</v>
      </c>
    </row>
    <row r="3" spans="1:6" ht="60">
      <c r="A3" s="72">
        <v>2</v>
      </c>
      <c r="B3" s="73" t="s">
        <v>270</v>
      </c>
      <c r="C3" s="74">
        <v>1</v>
      </c>
      <c r="D3" s="74" t="s">
        <v>246</v>
      </c>
      <c r="E3" s="193">
        <v>290.8</v>
      </c>
      <c r="F3" s="75">
        <f>E3*C3</f>
        <v>290.8</v>
      </c>
    </row>
    <row r="4" spans="1:6" ht="60">
      <c r="A4" s="72">
        <v>3</v>
      </c>
      <c r="B4" s="73" t="s">
        <v>271</v>
      </c>
      <c r="C4" s="74">
        <v>4</v>
      </c>
      <c r="D4" s="74" t="s">
        <v>272</v>
      </c>
      <c r="E4" s="193">
        <v>11.41</v>
      </c>
      <c r="F4" s="75">
        <f>E4*C4</f>
        <v>45.64</v>
      </c>
    </row>
    <row r="5" spans="1:6" ht="30">
      <c r="A5" s="72">
        <v>4</v>
      </c>
      <c r="B5" s="73" t="s">
        <v>273</v>
      </c>
      <c r="C5" s="74">
        <v>6</v>
      </c>
      <c r="D5" s="74" t="s">
        <v>274</v>
      </c>
      <c r="E5" s="193">
        <v>19.559999999999999</v>
      </c>
      <c r="F5" s="75">
        <f>E5*C5</f>
        <v>117.36</v>
      </c>
    </row>
    <row r="6" spans="1:6" ht="45">
      <c r="A6" s="72">
        <v>5</v>
      </c>
      <c r="B6" s="73" t="s">
        <v>275</v>
      </c>
      <c r="C6" s="74">
        <v>2</v>
      </c>
      <c r="D6" s="74" t="s">
        <v>246</v>
      </c>
      <c r="E6" s="193">
        <v>17.53</v>
      </c>
      <c r="F6" s="75">
        <f>E6*C6</f>
        <v>35.06</v>
      </c>
    </row>
    <row r="7" spans="1:6">
      <c r="A7" s="404" t="s">
        <v>247</v>
      </c>
      <c r="B7" s="404"/>
      <c r="C7" s="404"/>
      <c r="D7" s="404"/>
      <c r="E7" s="404"/>
      <c r="F7" s="75">
        <f>SUM(F2:F6)</f>
        <v>505.46</v>
      </c>
    </row>
    <row r="8" spans="1:6">
      <c r="A8" s="404" t="s">
        <v>248</v>
      </c>
      <c r="B8" s="404"/>
      <c r="C8" s="404"/>
      <c r="D8" s="404"/>
      <c r="E8" s="404"/>
      <c r="F8" s="75">
        <f>TRUNC(F7/12,2)</f>
        <v>42.12</v>
      </c>
    </row>
  </sheetData>
  <sheetProtection algorithmName="SHA-512" hashValue="txYmQL5NPH2PqtRHR5AG/U6judXbz4oDb2d1tVZT/ItODvorU+vFFv99ipS7UZFuOmw8d+Y8fgw1eLU7MaeotQ==" saltValue="zOlZeD33NZaK8LFaUoihVA=="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fitToHeight="0"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9" zoomScale="120" zoomScaleNormal="100" zoomScaleSheetLayoutView="120" workbookViewId="0">
      <selection activeCell="E92" sqref="E92"/>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278</v>
      </c>
      <c r="F19" s="348"/>
      <c r="H19" s="78"/>
    </row>
    <row r="20" spans="2:8" s="76" customFormat="1">
      <c r="B20" s="89"/>
      <c r="C20" s="93">
        <v>3</v>
      </c>
      <c r="D20" s="94" t="s">
        <v>170</v>
      </c>
      <c r="E20" s="410">
        <v>1100.92</v>
      </c>
      <c r="F20" s="350"/>
      <c r="H20" s="78"/>
    </row>
    <row r="21" spans="2:8" s="76" customFormat="1">
      <c r="B21" s="89"/>
      <c r="C21" s="93">
        <v>4</v>
      </c>
      <c r="D21" s="94" t="s">
        <v>171</v>
      </c>
      <c r="E21" s="345" t="s">
        <v>279</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56" t="s">
        <v>175</v>
      </c>
      <c r="D27" s="357"/>
      <c r="E27" s="357"/>
      <c r="F27" s="358"/>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59" t="s">
        <v>77</v>
      </c>
      <c r="D42" s="360"/>
      <c r="E42" s="128">
        <f>SUM(E34:E41)</f>
        <v>0.37209999999999999</v>
      </c>
      <c r="F42" s="129">
        <f>TRUNC(SUM(F34:F41),2)</f>
        <v>493.3</v>
      </c>
    </row>
    <row r="43" spans="2:6" ht="11.1" customHeight="1">
      <c r="B43" s="79"/>
      <c r="C43" s="93"/>
      <c r="D43" s="102"/>
      <c r="E43" s="130"/>
      <c r="F43" s="120"/>
    </row>
    <row r="44" spans="2:6">
      <c r="B44" s="79"/>
      <c r="C44" s="121" t="s">
        <v>189</v>
      </c>
      <c r="D44" s="361" t="s">
        <v>48</v>
      </c>
      <c r="E44" s="362"/>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63" t="s">
        <v>193</v>
      </c>
      <c r="E47" s="364"/>
      <c r="F47" s="136">
        <v>3.5</v>
      </c>
    </row>
    <row r="48" spans="2:6" ht="17.25" customHeight="1">
      <c r="B48" s="79"/>
      <c r="C48" s="93" t="s">
        <v>13</v>
      </c>
      <c r="D48" s="363" t="s">
        <v>194</v>
      </c>
      <c r="E48" s="364"/>
      <c r="F48" s="136">
        <v>15</v>
      </c>
    </row>
    <row r="49" spans="2:8">
      <c r="B49" s="79"/>
      <c r="C49" s="137"/>
      <c r="D49" s="365" t="s">
        <v>77</v>
      </c>
      <c r="E49" s="360"/>
      <c r="F49" s="118">
        <f>TRUNC(SUM(F45:F48),2)</f>
        <v>366.14</v>
      </c>
    </row>
    <row r="50" spans="2:8">
      <c r="B50" s="79"/>
      <c r="C50" s="366"/>
      <c r="D50" s="367"/>
      <c r="E50" s="368"/>
      <c r="F50" s="369"/>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70"/>
      <c r="D56" s="371"/>
      <c r="E56" s="371"/>
      <c r="F56" s="372"/>
    </row>
    <row r="57" spans="2:8">
      <c r="B57" s="79"/>
      <c r="C57" s="373" t="s">
        <v>197</v>
      </c>
      <c r="D57" s="374"/>
      <c r="E57" s="374"/>
      <c r="F57" s="375"/>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76" t="s">
        <v>77</v>
      </c>
      <c r="D65" s="377"/>
      <c r="E65" s="149">
        <f>SUM(E59:E64)</f>
        <v>6.2700000000000006E-2</v>
      </c>
      <c r="F65" s="129">
        <f>TRUNC(SUM(F59:F64),2)</f>
        <v>92</v>
      </c>
    </row>
    <row r="66" spans="2:8">
      <c r="B66" s="79"/>
      <c r="C66" s="378"/>
      <c r="D66" s="368"/>
      <c r="E66" s="368"/>
      <c r="F66" s="379"/>
    </row>
    <row r="67" spans="2:8">
      <c r="B67" s="79"/>
      <c r="C67" s="373" t="s">
        <v>205</v>
      </c>
      <c r="D67" s="374"/>
      <c r="E67" s="374"/>
      <c r="F67" s="375"/>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96" t="s">
        <v>208</v>
      </c>
    </row>
    <row r="71" spans="2:8">
      <c r="B71" s="79"/>
      <c r="C71" s="93" t="s">
        <v>10</v>
      </c>
      <c r="D71" s="95" t="s">
        <v>209</v>
      </c>
      <c r="E71" s="146">
        <v>0</v>
      </c>
      <c r="F71" s="153">
        <f t="shared" si="1"/>
        <v>0</v>
      </c>
      <c r="H71" s="396"/>
    </row>
    <row r="72" spans="2:8">
      <c r="B72" s="79"/>
      <c r="C72" s="93" t="s">
        <v>13</v>
      </c>
      <c r="D72" s="95" t="s">
        <v>210</v>
      </c>
      <c r="E72" s="146">
        <v>0</v>
      </c>
      <c r="F72" s="153">
        <f t="shared" si="1"/>
        <v>0</v>
      </c>
      <c r="H72" s="396"/>
    </row>
    <row r="73" spans="2:8">
      <c r="B73" s="79"/>
      <c r="C73" s="93" t="s">
        <v>38</v>
      </c>
      <c r="D73" s="95" t="s">
        <v>84</v>
      </c>
      <c r="E73" s="146">
        <v>0</v>
      </c>
      <c r="F73" s="153">
        <f t="shared" si="1"/>
        <v>0</v>
      </c>
      <c r="H73" s="396"/>
    </row>
    <row r="74" spans="2:8">
      <c r="B74" s="79"/>
      <c r="C74" s="93" t="s">
        <v>40</v>
      </c>
      <c r="D74" s="95" t="s">
        <v>55</v>
      </c>
      <c r="E74" s="146">
        <v>0</v>
      </c>
      <c r="F74" s="153">
        <f t="shared" si="1"/>
        <v>0</v>
      </c>
      <c r="H74" s="396"/>
    </row>
    <row r="75" spans="2:8" ht="16.5" customHeight="1">
      <c r="B75" s="79"/>
      <c r="C75" s="376" t="s">
        <v>77</v>
      </c>
      <c r="D75" s="380"/>
      <c r="E75" s="154">
        <f>SUM(E69:E74)</f>
        <v>0</v>
      </c>
      <c r="F75" s="129">
        <f>TRUNC(SUM(F69:F74),2)</f>
        <v>0</v>
      </c>
    </row>
    <row r="76" spans="2:8">
      <c r="B76" s="79"/>
      <c r="C76" s="366"/>
      <c r="D76" s="367"/>
      <c r="E76" s="367"/>
      <c r="F76" s="369"/>
    </row>
    <row r="77" spans="2:8">
      <c r="B77" s="79"/>
      <c r="C77" s="366"/>
      <c r="D77" s="367"/>
      <c r="E77" s="367"/>
      <c r="F77" s="369"/>
    </row>
    <row r="78" spans="2:8" ht="40.5" customHeight="1">
      <c r="B78" s="79"/>
      <c r="C78" s="121">
        <v>4</v>
      </c>
      <c r="D78" s="361" t="s">
        <v>211</v>
      </c>
      <c r="E78" s="362"/>
      <c r="F78" s="124" t="s">
        <v>33</v>
      </c>
    </row>
    <row r="79" spans="2:8">
      <c r="B79" s="79"/>
      <c r="C79" s="93" t="s">
        <v>67</v>
      </c>
      <c r="D79" s="95" t="s">
        <v>212</v>
      </c>
      <c r="E79" s="155"/>
      <c r="F79" s="120">
        <f>F75</f>
        <v>0</v>
      </c>
    </row>
    <row r="80" spans="2:8">
      <c r="B80" s="79"/>
      <c r="C80" s="156"/>
      <c r="D80" s="387" t="s">
        <v>77</v>
      </c>
      <c r="E80" s="388"/>
      <c r="F80" s="118">
        <f>TRUNC(SUM(F79:F79),2)</f>
        <v>0</v>
      </c>
    </row>
    <row r="81" spans="2:6">
      <c r="B81" s="79"/>
      <c r="C81" s="373" t="s">
        <v>213</v>
      </c>
      <c r="D81" s="374"/>
      <c r="E81" s="374"/>
      <c r="F81" s="375"/>
    </row>
    <row r="82" spans="2:6">
      <c r="B82" s="79"/>
      <c r="C82" s="98">
        <v>5</v>
      </c>
      <c r="D82" s="389" t="s">
        <v>58</v>
      </c>
      <c r="E82" s="390"/>
      <c r="F82" s="101" t="s">
        <v>33</v>
      </c>
    </row>
    <row r="83" spans="2:6">
      <c r="B83" s="79"/>
      <c r="C83" s="93" t="s">
        <v>5</v>
      </c>
      <c r="D83" s="391" t="s">
        <v>214</v>
      </c>
      <c r="E83" s="392"/>
      <c r="F83" s="157">
        <f>'Uniformes - Aux. Serv. Oper.'!F6</f>
        <v>18.579999999999998</v>
      </c>
    </row>
    <row r="84" spans="2:6">
      <c r="B84" s="79"/>
      <c r="C84" s="93" t="s">
        <v>7</v>
      </c>
      <c r="D84" s="391" t="s">
        <v>215</v>
      </c>
      <c r="E84" s="392"/>
      <c r="F84" s="158">
        <f>'Equipamentos - Aux. Serv. Oper.'!F11</f>
        <v>74.569999999999993</v>
      </c>
    </row>
    <row r="85" spans="2:6">
      <c r="B85" s="79"/>
      <c r="C85" s="93" t="s">
        <v>10</v>
      </c>
      <c r="D85" s="391"/>
      <c r="E85" s="392"/>
      <c r="F85" s="120">
        <v>0</v>
      </c>
    </row>
    <row r="86" spans="2:6" ht="16.5" customHeight="1">
      <c r="B86" s="79"/>
      <c r="C86" s="376" t="s">
        <v>77</v>
      </c>
      <c r="D86" s="380"/>
      <c r="E86" s="377"/>
      <c r="F86" s="129">
        <f>TRUNC(SUM(F83:F85),2)</f>
        <v>93.15</v>
      </c>
    </row>
    <row r="87" spans="2:6">
      <c r="B87" s="79"/>
      <c r="C87" s="381"/>
      <c r="D87" s="382"/>
      <c r="E87" s="382"/>
      <c r="F87" s="383"/>
    </row>
    <row r="88" spans="2:6">
      <c r="B88" s="79"/>
      <c r="C88" s="384" t="s">
        <v>216</v>
      </c>
      <c r="D88" s="385"/>
      <c r="E88" s="385"/>
      <c r="F88" s="386"/>
    </row>
    <row r="89" spans="2:6">
      <c r="B89" s="79"/>
      <c r="C89" s="98">
        <v>6</v>
      </c>
      <c r="D89" s="159" t="s">
        <v>115</v>
      </c>
      <c r="E89" s="100" t="s">
        <v>32</v>
      </c>
      <c r="F89" s="101" t="s">
        <v>33</v>
      </c>
    </row>
    <row r="90" spans="2:6">
      <c r="B90" s="79"/>
      <c r="C90" s="93" t="s">
        <v>5</v>
      </c>
      <c r="D90" s="102" t="s">
        <v>217</v>
      </c>
      <c r="E90" s="160">
        <v>5.0000000000000001E-3</v>
      </c>
      <c r="F90" s="161">
        <f>TRUNC((E90*F109),2)</f>
        <v>11.85</v>
      </c>
    </row>
    <row r="91" spans="2:6">
      <c r="B91" s="79"/>
      <c r="C91" s="93" t="s">
        <v>7</v>
      </c>
      <c r="D91" s="102" t="s">
        <v>126</v>
      </c>
      <c r="E91" s="160">
        <v>5.0000000000000001E-3</v>
      </c>
      <c r="F91" s="161">
        <f>TRUNC((F109*E91),2)</f>
        <v>11.85</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8.48</v>
      </c>
    </row>
    <row r="95" spans="2:6">
      <c r="B95" s="79"/>
      <c r="C95" s="163"/>
      <c r="D95" s="102" t="s">
        <v>220</v>
      </c>
      <c r="E95" s="160">
        <f>'Planilha Almoxarife'!E95</f>
        <v>1.5299999999999999E-2</v>
      </c>
      <c r="F95" s="161">
        <f>TRUNC(((F90+F91+F109)/E101*E95),2)</f>
        <v>39.32</v>
      </c>
    </row>
    <row r="96" spans="2:6">
      <c r="B96" s="79"/>
      <c r="C96" s="163"/>
      <c r="D96" s="122" t="s">
        <v>221</v>
      </c>
      <c r="E96" s="162"/>
      <c r="F96" s="161"/>
    </row>
    <row r="97" spans="2:6">
      <c r="B97" s="79"/>
      <c r="C97" s="163"/>
      <c r="D97" s="102" t="s">
        <v>222</v>
      </c>
      <c r="E97" s="160">
        <v>0.05</v>
      </c>
      <c r="F97" s="161">
        <f>TRUNC((F90+F91+F109)/E101*E97,2)</f>
        <v>128.52000000000001</v>
      </c>
    </row>
    <row r="98" spans="2:6">
      <c r="B98" s="79"/>
      <c r="C98" s="163"/>
      <c r="D98" s="122" t="s">
        <v>223</v>
      </c>
      <c r="E98" s="162"/>
      <c r="F98" s="164"/>
    </row>
    <row r="99" spans="2:6">
      <c r="B99" s="79"/>
      <c r="C99" s="163"/>
      <c r="D99" s="165"/>
      <c r="E99" s="160"/>
      <c r="F99" s="161">
        <f>TRUNC((F90+F91+F109)/E101*E99,2)</f>
        <v>0</v>
      </c>
    </row>
    <row r="100" spans="2:6">
      <c r="B100" s="79"/>
      <c r="C100" s="376" t="s">
        <v>77</v>
      </c>
      <c r="D100" s="377"/>
      <c r="E100" s="166">
        <f>SUM(E90:E98)</f>
        <v>7.8600000000000003E-2</v>
      </c>
      <c r="F100" s="167">
        <f>SUM(F90:F99)</f>
        <v>200.02</v>
      </c>
    </row>
    <row r="101" spans="2:6">
      <c r="B101" s="79"/>
      <c r="C101" s="168">
        <f>SUM(E94:E99)</f>
        <v>6.8599999999999994E-2</v>
      </c>
      <c r="D101" s="169" t="s">
        <v>224</v>
      </c>
      <c r="E101" s="170">
        <f>1-C101/1</f>
        <v>0.93140000000000001</v>
      </c>
      <c r="F101" s="171"/>
    </row>
    <row r="102" spans="2:6">
      <c r="B102" s="79"/>
      <c r="C102" s="401" t="s">
        <v>225</v>
      </c>
      <c r="D102" s="402"/>
      <c r="E102" s="402"/>
      <c r="F102" s="403"/>
    </row>
    <row r="103" spans="2:6" ht="30" customHeight="1">
      <c r="B103" s="79"/>
      <c r="C103" s="172"/>
      <c r="D103" s="361" t="s">
        <v>226</v>
      </c>
      <c r="E103" s="362"/>
      <c r="F103" s="124" t="s">
        <v>33</v>
      </c>
    </row>
    <row r="104" spans="2:6">
      <c r="B104" s="79"/>
      <c r="C104" s="93" t="s">
        <v>5</v>
      </c>
      <c r="D104" s="397" t="s">
        <v>227</v>
      </c>
      <c r="E104" s="397"/>
      <c r="F104" s="120">
        <f>F26</f>
        <v>1100.92</v>
      </c>
    </row>
    <row r="105" spans="2:6">
      <c r="B105" s="79"/>
      <c r="C105" s="93" t="s">
        <v>7</v>
      </c>
      <c r="D105" s="397" t="s">
        <v>228</v>
      </c>
      <c r="E105" s="397"/>
      <c r="F105" s="120">
        <f>F55</f>
        <v>1084.3499999999999</v>
      </c>
    </row>
    <row r="106" spans="2:6">
      <c r="B106" s="79"/>
      <c r="C106" s="93" t="s">
        <v>10</v>
      </c>
      <c r="D106" s="397" t="s">
        <v>229</v>
      </c>
      <c r="E106" s="397"/>
      <c r="F106" s="120">
        <f>F65</f>
        <v>92</v>
      </c>
    </row>
    <row r="107" spans="2:6">
      <c r="B107" s="79"/>
      <c r="C107" s="93" t="s">
        <v>13</v>
      </c>
      <c r="D107" s="391" t="s">
        <v>230</v>
      </c>
      <c r="E107" s="392"/>
      <c r="F107" s="120">
        <f>F80</f>
        <v>0</v>
      </c>
    </row>
    <row r="108" spans="2:6">
      <c r="B108" s="79"/>
      <c r="C108" s="93" t="s">
        <v>38</v>
      </c>
      <c r="D108" s="397" t="s">
        <v>231</v>
      </c>
      <c r="E108" s="397"/>
      <c r="F108" s="120">
        <f>F86</f>
        <v>93.15</v>
      </c>
    </row>
    <row r="109" spans="2:6">
      <c r="B109" s="79"/>
      <c r="C109" s="398" t="s">
        <v>232</v>
      </c>
      <c r="D109" s="399"/>
      <c r="E109" s="400"/>
      <c r="F109" s="173">
        <f>TRUNC(SUM(F104:F108),2)</f>
        <v>2370.42</v>
      </c>
    </row>
    <row r="110" spans="2:6">
      <c r="B110" s="79"/>
      <c r="C110" s="93" t="s">
        <v>40</v>
      </c>
      <c r="D110" s="391" t="s">
        <v>233</v>
      </c>
      <c r="E110" s="392"/>
      <c r="F110" s="174">
        <f>F100</f>
        <v>200.02</v>
      </c>
    </row>
    <row r="111" spans="2:6">
      <c r="B111" s="79"/>
      <c r="C111" s="393" t="s">
        <v>234</v>
      </c>
      <c r="D111" s="394"/>
      <c r="E111" s="362"/>
      <c r="F111" s="175">
        <f>SUM(F109:F110)</f>
        <v>2570.44</v>
      </c>
    </row>
    <row r="112" spans="2:6">
      <c r="B112" s="79"/>
      <c r="C112" s="176"/>
      <c r="D112" s="177"/>
      <c r="E112" s="177"/>
      <c r="F112" s="178"/>
    </row>
    <row r="113" spans="3:6">
      <c r="C113" s="395"/>
      <c r="D113" s="395"/>
      <c r="E113" s="395"/>
      <c r="F113" s="395"/>
    </row>
    <row r="128" spans="3:6">
      <c r="C128" s="78" t="s">
        <v>191</v>
      </c>
    </row>
    <row r="129" spans="3:3">
      <c r="C129" s="78" t="s">
        <v>235</v>
      </c>
    </row>
  </sheetData>
  <sheetProtection algorithmName="SHA-512" hashValue="hQjq27z4k9FNnsU+f0/CzRwGBHrWxdBFqnksbGHxXwW255xsqF96nXjQz8PfI9ihrEQfqp9CM2y9hrNR+fRbOg==" saltValue="2mNSnLsbOJasvAZuCigeKw=="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4" sqref="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193">
        <v>20</v>
      </c>
      <c r="F2" s="75">
        <f>E2*C2</f>
        <v>80</v>
      </c>
    </row>
    <row r="3" spans="1:6" ht="75">
      <c r="A3" s="72">
        <v>2</v>
      </c>
      <c r="B3" s="73" t="s">
        <v>267</v>
      </c>
      <c r="C3" s="74">
        <v>4</v>
      </c>
      <c r="D3" s="74" t="s">
        <v>243</v>
      </c>
      <c r="E3" s="193">
        <v>20</v>
      </c>
      <c r="F3" s="75">
        <f>E3*C3</f>
        <v>80</v>
      </c>
    </row>
    <row r="4" spans="1:6" ht="30">
      <c r="A4" s="72">
        <v>3</v>
      </c>
      <c r="B4" s="73" t="s">
        <v>268</v>
      </c>
      <c r="C4" s="74">
        <v>2</v>
      </c>
      <c r="D4" s="74" t="s">
        <v>246</v>
      </c>
      <c r="E4" s="193">
        <v>31.51</v>
      </c>
      <c r="F4" s="75">
        <f>E4*C4</f>
        <v>63.02</v>
      </c>
    </row>
    <row r="5" spans="1:6">
      <c r="A5" s="404" t="s">
        <v>247</v>
      </c>
      <c r="B5" s="404"/>
      <c r="C5" s="404"/>
      <c r="D5" s="404"/>
      <c r="E5" s="404"/>
      <c r="F5" s="75">
        <f>SUM(F2:F4)</f>
        <v>223.02</v>
      </c>
    </row>
    <row r="6" spans="1:6">
      <c r="A6" s="404" t="s">
        <v>248</v>
      </c>
      <c r="B6" s="404"/>
      <c r="C6" s="404"/>
      <c r="D6" s="404"/>
      <c r="E6" s="404"/>
      <c r="F6" s="75">
        <f>TRUNC(F5/12,2)</f>
        <v>18.579999999999998</v>
      </c>
    </row>
  </sheetData>
  <sheetProtection algorithmName="SHA-512" hashValue="Faa6MZXAcaLW255dIdJmNBEJ03x6TDd8EWT0TZeYf84e3u1xh0eKHsjOWb0GIZ1Om4nF/DksIHg0IfKo6r52GA==" saltValue="1y3av3yybONRwUdADXgrBQ=="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
  <sheetViews>
    <sheetView workbookViewId="0">
      <selection activeCell="E2" sqref="E2"/>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105">
      <c r="A2" s="72">
        <v>1</v>
      </c>
      <c r="B2" s="73" t="s">
        <v>280</v>
      </c>
      <c r="C2" s="74">
        <v>2</v>
      </c>
      <c r="D2" s="74" t="s">
        <v>243</v>
      </c>
      <c r="E2" s="193">
        <v>150.38999999999999</v>
      </c>
      <c r="F2" s="75">
        <f>E2*C2</f>
        <v>300.77999999999997</v>
      </c>
    </row>
    <row r="3" spans="1:6" ht="60">
      <c r="A3" s="72">
        <v>2</v>
      </c>
      <c r="B3" s="73" t="s">
        <v>281</v>
      </c>
      <c r="C3" s="74">
        <v>2</v>
      </c>
      <c r="D3" s="74" t="s">
        <v>246</v>
      </c>
      <c r="E3" s="193">
        <v>99.18</v>
      </c>
      <c r="F3" s="75">
        <f>E3*C3</f>
        <v>198.36</v>
      </c>
    </row>
    <row r="4" spans="1:6" ht="75">
      <c r="A4" s="72">
        <v>3</v>
      </c>
      <c r="B4" s="73" t="s">
        <v>282</v>
      </c>
      <c r="C4" s="74">
        <v>2</v>
      </c>
      <c r="D4" s="74" t="s">
        <v>243</v>
      </c>
      <c r="E4" s="193">
        <v>21.35</v>
      </c>
      <c r="F4" s="75">
        <f>E4*C4</f>
        <v>42.7</v>
      </c>
    </row>
    <row r="5" spans="1:6" ht="60">
      <c r="A5" s="72">
        <v>4</v>
      </c>
      <c r="B5" s="73" t="s">
        <v>283</v>
      </c>
      <c r="C5" s="74">
        <v>2</v>
      </c>
      <c r="D5" s="74" t="s">
        <v>246</v>
      </c>
      <c r="E5" s="193">
        <v>67.569999999999993</v>
      </c>
      <c r="F5" s="75"/>
    </row>
    <row r="6" spans="1:6" ht="30">
      <c r="A6" s="72">
        <v>5</v>
      </c>
      <c r="B6" s="73" t="s">
        <v>269</v>
      </c>
      <c r="C6" s="74">
        <v>2</v>
      </c>
      <c r="D6" s="74" t="s">
        <v>243</v>
      </c>
      <c r="E6" s="193">
        <v>8.3000000000000007</v>
      </c>
      <c r="F6" s="75">
        <f>E6*C6</f>
        <v>16.600000000000001</v>
      </c>
    </row>
    <row r="7" spans="1:6" ht="60">
      <c r="A7" s="72">
        <v>6</v>
      </c>
      <c r="B7" s="73" t="s">
        <v>270</v>
      </c>
      <c r="C7" s="74">
        <v>1</v>
      </c>
      <c r="D7" s="74" t="s">
        <v>243</v>
      </c>
      <c r="E7" s="193">
        <v>290.8</v>
      </c>
      <c r="F7" s="75">
        <f>E7*C7</f>
        <v>290.8</v>
      </c>
    </row>
    <row r="8" spans="1:6" ht="60">
      <c r="A8" s="72">
        <v>7</v>
      </c>
      <c r="B8" s="73" t="s">
        <v>271</v>
      </c>
      <c r="C8" s="74">
        <v>4</v>
      </c>
      <c r="D8" s="74" t="s">
        <v>272</v>
      </c>
      <c r="E8" s="193">
        <v>11.41</v>
      </c>
      <c r="F8" s="75">
        <f>E8*C8</f>
        <v>45.64</v>
      </c>
    </row>
    <row r="9" spans="1:6" ht="30">
      <c r="A9" s="72">
        <v>8</v>
      </c>
      <c r="B9" s="73" t="s">
        <v>273</v>
      </c>
      <c r="C9" s="74">
        <v>6</v>
      </c>
      <c r="D9" s="74" t="s">
        <v>274</v>
      </c>
      <c r="E9" s="193">
        <v>19.559999999999999</v>
      </c>
      <c r="F9" s="75"/>
    </row>
    <row r="10" spans="1:6">
      <c r="A10" s="404" t="s">
        <v>247</v>
      </c>
      <c r="B10" s="404"/>
      <c r="C10" s="404"/>
      <c r="D10" s="404"/>
      <c r="E10" s="404"/>
      <c r="F10" s="75">
        <f>SUM(F2:F9)</f>
        <v>894.88</v>
      </c>
    </row>
    <row r="11" spans="1:6">
      <c r="A11" s="404" t="s">
        <v>248</v>
      </c>
      <c r="B11" s="404"/>
      <c r="C11" s="404"/>
      <c r="D11" s="404"/>
      <c r="E11" s="404"/>
      <c r="F11" s="75">
        <f>TRUNC(F10/12,2)</f>
        <v>74.569999999999993</v>
      </c>
    </row>
  </sheetData>
  <sheetProtection algorithmName="SHA-512" hashValue="/8FoiK/8Q9LheZohoeH58io4LZfhmUrzN2M4QD4WFJ8YnnLxwoYPKnaFoCW3w6LFPi/5fVqqrezsTpMeXF8WXw==" saltValue="xwof/G/25XFYAU+jKKZ0Bw==" spinCount="100000" sheet="1" objects="1" scenarios="1" formatCells="0"/>
  <mergeCells count="2">
    <mergeCell ref="A10:E10"/>
    <mergeCell ref="A11:E11"/>
  </mergeCells>
  <pageMargins left="0.51180555555555596" right="0.51180555555555596" top="0.78680555555555598" bottom="0.78680555555555598" header="0.31458333333333299" footer="0.31458333333333299"/>
  <pageSetup paperSize="9"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82" customWidth="1"/>
    <col min="2" max="2" width="7.28515625" style="183" customWidth="1"/>
    <col min="3" max="16384" width="9.140625" style="182"/>
  </cols>
  <sheetData>
    <row r="1" spans="1:2" ht="15.75">
      <c r="A1" s="184" t="s">
        <v>143</v>
      </c>
      <c r="B1" s="185"/>
    </row>
    <row r="2" spans="1:2" ht="15.75">
      <c r="A2" s="184" t="s">
        <v>144</v>
      </c>
      <c r="B2" s="185"/>
    </row>
    <row r="3" spans="1:2">
      <c r="A3" s="186"/>
      <c r="B3" s="185"/>
    </row>
    <row r="4" spans="1:2" ht="41.25" customHeight="1">
      <c r="A4" s="311" t="s">
        <v>145</v>
      </c>
      <c r="B4" s="312"/>
    </row>
    <row r="5" spans="1:2" ht="15">
      <c r="A5" s="313"/>
      <c r="B5" s="312"/>
    </row>
    <row r="6" spans="1:2" ht="57" customHeight="1">
      <c r="A6" s="314" t="s">
        <v>146</v>
      </c>
      <c r="B6" s="315"/>
    </row>
    <row r="7" spans="1:2" ht="57" customHeight="1">
      <c r="A7" s="316" t="s">
        <v>147</v>
      </c>
      <c r="B7" s="317"/>
    </row>
    <row r="8" spans="1:2" ht="68.25" customHeight="1">
      <c r="A8" s="318" t="s">
        <v>148</v>
      </c>
      <c r="B8" s="319"/>
    </row>
    <row r="9" spans="1:2" ht="41.25" customHeight="1">
      <c r="A9" s="324" t="s">
        <v>149</v>
      </c>
      <c r="B9" s="319"/>
    </row>
    <row r="10" spans="1:2" ht="30.75" customHeight="1">
      <c r="A10" s="316" t="s">
        <v>150</v>
      </c>
      <c r="B10" s="317"/>
    </row>
    <row r="11" spans="1:2" ht="27.75" customHeight="1">
      <c r="A11" s="316" t="s">
        <v>151</v>
      </c>
      <c r="B11" s="317"/>
    </row>
    <row r="12" spans="1:2" ht="39.75" customHeight="1">
      <c r="A12" s="316" t="s">
        <v>152</v>
      </c>
      <c r="B12" s="317"/>
    </row>
    <row r="13" spans="1:2" ht="66" customHeight="1">
      <c r="A13" s="316" t="s">
        <v>153</v>
      </c>
      <c r="B13" s="317"/>
    </row>
    <row r="14" spans="1:2" ht="54" customHeight="1">
      <c r="A14" s="320" t="s">
        <v>154</v>
      </c>
      <c r="B14" s="317"/>
    </row>
    <row r="15" spans="1:2" ht="23.25" customHeight="1">
      <c r="A15" s="321" t="s">
        <v>155</v>
      </c>
      <c r="B15" s="322"/>
    </row>
    <row r="16" spans="1:2" ht="15">
      <c r="A16" s="323"/>
      <c r="B16" s="312"/>
    </row>
    <row r="17" spans="1:4">
      <c r="A17" s="187"/>
      <c r="C17" s="187"/>
      <c r="D17" s="187"/>
    </row>
    <row r="18" spans="1:4">
      <c r="A18" s="187"/>
      <c r="C18" s="187"/>
      <c r="D18" s="187"/>
    </row>
    <row r="19" spans="1:4">
      <c r="A19" s="187"/>
      <c r="C19" s="187"/>
      <c r="D19" s="187"/>
    </row>
    <row r="20" spans="1:4">
      <c r="A20" s="187"/>
      <c r="C20" s="187"/>
      <c r="D20" s="187"/>
    </row>
    <row r="26" spans="1:4">
      <c r="A26" s="188"/>
      <c r="B26" s="185"/>
      <c r="C26" s="188"/>
    </row>
    <row r="27" spans="1:4">
      <c r="A27" s="188"/>
      <c r="B27" s="185"/>
      <c r="C27" s="188"/>
    </row>
    <row r="28" spans="1:4">
      <c r="A28" s="188"/>
      <c r="B28" s="185"/>
      <c r="C28" s="188"/>
    </row>
    <row r="29" spans="1:4">
      <c r="A29" s="188"/>
      <c r="B29" s="185"/>
      <c r="C29" s="188"/>
    </row>
    <row r="30" spans="1:4">
      <c r="A30" s="188"/>
      <c r="B30" s="185"/>
      <c r="C30" s="188"/>
    </row>
    <row r="31" spans="1:4">
      <c r="A31" s="188"/>
      <c r="B31" s="185"/>
      <c r="C31" s="188"/>
    </row>
    <row r="32" spans="1:4">
      <c r="A32" s="188"/>
      <c r="B32" s="189"/>
      <c r="C32" s="190"/>
    </row>
    <row r="33" spans="1:3">
      <c r="A33" s="188"/>
      <c r="B33" s="189"/>
      <c r="C33" s="190"/>
    </row>
    <row r="34" spans="1:3">
      <c r="A34" s="188"/>
      <c r="B34" s="189"/>
      <c r="C34" s="190"/>
    </row>
    <row r="35" spans="1:3">
      <c r="A35" s="188"/>
      <c r="B35" s="189"/>
      <c r="C35" s="188"/>
    </row>
    <row r="36" spans="1:3">
      <c r="A36" s="188"/>
      <c r="B36" s="189"/>
      <c r="C36" s="188"/>
    </row>
    <row r="37" spans="1:3">
      <c r="A37" s="188"/>
      <c r="B37" s="185"/>
      <c r="C37" s="188"/>
    </row>
    <row r="38" spans="1:3">
      <c r="A38" s="188"/>
      <c r="B38" s="185"/>
      <c r="C38" s="190"/>
    </row>
    <row r="39" spans="1:3">
      <c r="A39" s="188"/>
      <c r="B39" s="185"/>
      <c r="C39" s="188"/>
    </row>
    <row r="40" spans="1:3">
      <c r="A40" s="188"/>
      <c r="B40" s="185"/>
      <c r="C40" s="188"/>
    </row>
    <row r="41" spans="1:3">
      <c r="A41" s="188"/>
      <c r="B41" s="185"/>
      <c r="C41" s="188"/>
    </row>
    <row r="42" spans="1:3">
      <c r="A42" s="188"/>
      <c r="B42" s="185"/>
      <c r="C42" s="188"/>
    </row>
    <row r="43" spans="1:3">
      <c r="A43" s="188"/>
      <c r="B43" s="185"/>
      <c r="C43" s="188"/>
    </row>
    <row r="45" spans="1:3">
      <c r="A45" s="191"/>
      <c r="B45" s="192"/>
    </row>
  </sheetData>
  <mergeCells count="13">
    <mergeCell ref="A14:B14"/>
    <mergeCell ref="A15:B15"/>
    <mergeCell ref="A16:B16"/>
    <mergeCell ref="A9:B9"/>
    <mergeCell ref="A10:B10"/>
    <mergeCell ref="A11:B11"/>
    <mergeCell ref="A12:B12"/>
    <mergeCell ref="A13:B13"/>
    <mergeCell ref="A4:B4"/>
    <mergeCell ref="A5:B5"/>
    <mergeCell ref="A6:B6"/>
    <mergeCell ref="A7:B7"/>
    <mergeCell ref="A8:B8"/>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view="pageBreakPreview" topLeftCell="A61" zoomScale="120" zoomScaleNormal="100" zoomScaleSheetLayoutView="120" workbookViewId="0">
      <selection activeCell="E37" sqref="E3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284</v>
      </c>
      <c r="F19" s="348"/>
      <c r="H19" s="78"/>
    </row>
    <row r="20" spans="2:8" s="76" customFormat="1">
      <c r="B20" s="89"/>
      <c r="C20" s="93">
        <v>3</v>
      </c>
      <c r="D20" s="94" t="s">
        <v>170</v>
      </c>
      <c r="E20" s="410">
        <v>1524.96</v>
      </c>
      <c r="F20" s="350"/>
      <c r="H20" s="78"/>
    </row>
    <row r="21" spans="2:8" s="76" customFormat="1">
      <c r="B21" s="89"/>
      <c r="C21" s="93">
        <v>4</v>
      </c>
      <c r="D21" s="94" t="s">
        <v>171</v>
      </c>
      <c r="E21" s="345" t="s">
        <v>285</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96" t="s">
        <v>7</v>
      </c>
      <c r="D26" s="102" t="s">
        <v>286</v>
      </c>
      <c r="E26" s="105">
        <v>0.3</v>
      </c>
      <c r="F26" s="106">
        <f>TRUNC((F25*E26),2)</f>
        <v>457.48</v>
      </c>
    </row>
    <row r="27" spans="2:8">
      <c r="B27" s="79"/>
      <c r="C27" s="107"/>
      <c r="D27" s="108" t="s">
        <v>77</v>
      </c>
      <c r="E27" s="109"/>
      <c r="F27" s="110">
        <f>TRUNC(SUM(F25:F26),2)</f>
        <v>1982.44</v>
      </c>
    </row>
    <row r="28" spans="2:8">
      <c r="B28" s="79"/>
      <c r="C28" s="356" t="s">
        <v>175</v>
      </c>
      <c r="D28" s="357"/>
      <c r="E28" s="357"/>
      <c r="F28" s="358"/>
    </row>
    <row r="29" spans="2:8">
      <c r="B29" s="79"/>
      <c r="C29" s="98" t="s">
        <v>176</v>
      </c>
      <c r="D29" s="111" t="s">
        <v>177</v>
      </c>
      <c r="E29" s="112"/>
      <c r="F29" s="101" t="s">
        <v>33</v>
      </c>
    </row>
    <row r="30" spans="2:8">
      <c r="B30" s="79"/>
      <c r="C30" s="93" t="s">
        <v>5</v>
      </c>
      <c r="D30" s="95" t="s">
        <v>178</v>
      </c>
      <c r="E30" s="113">
        <v>8.3299999999999999E-2</v>
      </c>
      <c r="F30" s="114">
        <f>TRUNC(($F$27*E30),2)</f>
        <v>165.13</v>
      </c>
    </row>
    <row r="31" spans="2:8">
      <c r="B31" s="79"/>
      <c r="C31" s="93" t="s">
        <v>7</v>
      </c>
      <c r="D31" s="115" t="s">
        <v>179</v>
      </c>
      <c r="E31" s="116">
        <v>0.121</v>
      </c>
      <c r="F31" s="114">
        <f>TRUNC(($F$27*E31),2)</f>
        <v>239.87</v>
      </c>
    </row>
    <row r="32" spans="2:8">
      <c r="B32" s="79"/>
      <c r="C32" s="107"/>
      <c r="D32" s="108" t="s">
        <v>77</v>
      </c>
      <c r="E32" s="117">
        <f>SUM(E30:E31)</f>
        <v>0.20430000000000001</v>
      </c>
      <c r="F32" s="118">
        <f>TRUNC(SUM(F30:F31),2)</f>
        <v>405</v>
      </c>
    </row>
    <row r="33" spans="2:6">
      <c r="B33" s="79"/>
      <c r="C33" s="93"/>
      <c r="D33" s="115"/>
      <c r="E33" s="119"/>
      <c r="F33" s="120"/>
    </row>
    <row r="34" spans="2:6" ht="25.5">
      <c r="B34" s="79"/>
      <c r="C34" s="121" t="s">
        <v>180</v>
      </c>
      <c r="D34" s="122" t="s">
        <v>181</v>
      </c>
      <c r="E34" s="123" t="s">
        <v>32</v>
      </c>
      <c r="F34" s="124" t="s">
        <v>33</v>
      </c>
    </row>
    <row r="35" spans="2:6">
      <c r="B35" s="79"/>
      <c r="C35" s="93" t="s">
        <v>5</v>
      </c>
      <c r="D35" s="102" t="s">
        <v>182</v>
      </c>
      <c r="E35" s="125">
        <v>0.2</v>
      </c>
      <c r="F35" s="126">
        <f t="shared" ref="F35:F42" si="0">TRUNC((($F$27+$F$32)*E35),2)</f>
        <v>477.48</v>
      </c>
    </row>
    <row r="36" spans="2:6">
      <c r="B36" s="79"/>
      <c r="C36" s="93" t="s">
        <v>7</v>
      </c>
      <c r="D36" s="102" t="s">
        <v>183</v>
      </c>
      <c r="E36" s="125">
        <v>2.5000000000000001E-2</v>
      </c>
      <c r="F36" s="126">
        <f t="shared" si="0"/>
        <v>59.68</v>
      </c>
    </row>
    <row r="37" spans="2:6">
      <c r="B37" s="79"/>
      <c r="C37" s="93" t="s">
        <v>10</v>
      </c>
      <c r="D37" s="102" t="s">
        <v>184</v>
      </c>
      <c r="E37" s="125">
        <f>'Planilha Almoxarife'!$E$36</f>
        <v>3.4099999999999998E-2</v>
      </c>
      <c r="F37" s="126">
        <f t="shared" si="0"/>
        <v>81.41</v>
      </c>
    </row>
    <row r="38" spans="2:6">
      <c r="B38" s="79"/>
      <c r="C38" s="93" t="s">
        <v>13</v>
      </c>
      <c r="D38" s="102" t="s">
        <v>185</v>
      </c>
      <c r="E38" s="125">
        <v>1.4999999999999999E-2</v>
      </c>
      <c r="F38" s="126">
        <f t="shared" si="0"/>
        <v>35.81</v>
      </c>
    </row>
    <row r="39" spans="2:6">
      <c r="B39" s="79"/>
      <c r="C39" s="93" t="s">
        <v>38</v>
      </c>
      <c r="D39" s="102" t="s">
        <v>186</v>
      </c>
      <c r="E39" s="125">
        <v>0.01</v>
      </c>
      <c r="F39" s="126">
        <f t="shared" si="0"/>
        <v>23.87</v>
      </c>
    </row>
    <row r="40" spans="2:6">
      <c r="B40" s="79"/>
      <c r="C40" s="93" t="s">
        <v>40</v>
      </c>
      <c r="D40" s="102" t="s">
        <v>187</v>
      </c>
      <c r="E40" s="125">
        <v>6.0000000000000001E-3</v>
      </c>
      <c r="F40" s="126">
        <f t="shared" si="0"/>
        <v>14.32</v>
      </c>
    </row>
    <row r="41" spans="2:6">
      <c r="B41" s="79"/>
      <c r="C41" s="93" t="s">
        <v>42</v>
      </c>
      <c r="D41" s="102" t="s">
        <v>188</v>
      </c>
      <c r="E41" s="125">
        <v>2E-3</v>
      </c>
      <c r="F41" s="126">
        <f t="shared" si="0"/>
        <v>4.7699999999999996</v>
      </c>
    </row>
    <row r="42" spans="2:6">
      <c r="B42" s="79"/>
      <c r="C42" s="93" t="s">
        <v>44</v>
      </c>
      <c r="D42" s="102" t="s">
        <v>74</v>
      </c>
      <c r="E42" s="125">
        <v>0.08</v>
      </c>
      <c r="F42" s="126">
        <f t="shared" si="0"/>
        <v>190.99</v>
      </c>
    </row>
    <row r="43" spans="2:6">
      <c r="B43" s="79"/>
      <c r="C43" s="359" t="s">
        <v>77</v>
      </c>
      <c r="D43" s="360"/>
      <c r="E43" s="128">
        <f>SUM(E35:E42)</f>
        <v>0.37209999999999999</v>
      </c>
      <c r="F43" s="129">
        <f>TRUNC(SUM(F35:F42),2)</f>
        <v>888.33</v>
      </c>
    </row>
    <row r="44" spans="2:6" ht="11.1" customHeight="1">
      <c r="B44" s="79"/>
      <c r="C44" s="93"/>
      <c r="D44" s="102"/>
      <c r="E44" s="130"/>
      <c r="F44" s="120"/>
    </row>
    <row r="45" spans="2:6">
      <c r="B45" s="79"/>
      <c r="C45" s="121" t="s">
        <v>189</v>
      </c>
      <c r="D45" s="361" t="s">
        <v>48</v>
      </c>
      <c r="E45" s="362"/>
      <c r="F45" s="124" t="s">
        <v>33</v>
      </c>
    </row>
    <row r="46" spans="2:6" ht="16.5" customHeight="1">
      <c r="B46" s="79"/>
      <c r="C46" s="93" t="s">
        <v>5</v>
      </c>
      <c r="D46" s="131" t="s">
        <v>190</v>
      </c>
      <c r="E46" s="134" t="s">
        <v>191</v>
      </c>
      <c r="F46" s="132">
        <f>IF(E46="NÃO",0,TRUNC(((4*2)*21)-0.06*F25,2))</f>
        <v>76.5</v>
      </c>
    </row>
    <row r="47" spans="2:6" ht="17.25" customHeight="1">
      <c r="B47" s="79"/>
      <c r="C47" s="93" t="s">
        <v>7</v>
      </c>
      <c r="D47" s="133" t="s">
        <v>192</v>
      </c>
      <c r="E47" s="194">
        <v>13</v>
      </c>
      <c r="F47" s="135">
        <f>TRUNC(((E47)*21)*90%,2)</f>
        <v>245.7</v>
      </c>
    </row>
    <row r="48" spans="2:6" ht="17.25" customHeight="1">
      <c r="B48" s="79"/>
      <c r="C48" s="93" t="s">
        <v>10</v>
      </c>
      <c r="D48" s="363" t="s">
        <v>193</v>
      </c>
      <c r="E48" s="364"/>
      <c r="F48" s="136">
        <v>3.5</v>
      </c>
    </row>
    <row r="49" spans="2:8" ht="17.25" customHeight="1">
      <c r="B49" s="79"/>
      <c r="C49" s="93" t="s">
        <v>13</v>
      </c>
      <c r="D49" s="363" t="s">
        <v>194</v>
      </c>
      <c r="E49" s="364"/>
      <c r="F49" s="136">
        <v>15</v>
      </c>
    </row>
    <row r="50" spans="2:8">
      <c r="B50" s="79"/>
      <c r="C50" s="137"/>
      <c r="D50" s="365" t="s">
        <v>77</v>
      </c>
      <c r="E50" s="360"/>
      <c r="F50" s="118">
        <f>TRUNC(SUM(F46:F49),2)</f>
        <v>340.7</v>
      </c>
    </row>
    <row r="51" spans="2:8">
      <c r="B51" s="79"/>
      <c r="C51" s="366"/>
      <c r="D51" s="367"/>
      <c r="E51" s="368"/>
      <c r="F51" s="369"/>
    </row>
    <row r="52" spans="2:8" ht="32.25" customHeight="1">
      <c r="B52" s="79"/>
      <c r="C52" s="121">
        <v>2</v>
      </c>
      <c r="D52" s="138" t="s">
        <v>195</v>
      </c>
      <c r="E52" s="139" t="s">
        <v>32</v>
      </c>
      <c r="F52" s="124" t="s">
        <v>33</v>
      </c>
    </row>
    <row r="53" spans="2:8">
      <c r="B53" s="79"/>
      <c r="C53" s="93" t="s">
        <v>176</v>
      </c>
      <c r="D53" s="95" t="s">
        <v>177</v>
      </c>
      <c r="E53" s="113">
        <f>E32</f>
        <v>0.20430000000000001</v>
      </c>
      <c r="F53" s="120">
        <f>F32</f>
        <v>405</v>
      </c>
    </row>
    <row r="54" spans="2:8">
      <c r="B54" s="79"/>
      <c r="C54" s="93" t="s">
        <v>180</v>
      </c>
      <c r="D54" s="115" t="s">
        <v>196</v>
      </c>
      <c r="E54" s="116">
        <f>E43</f>
        <v>0.37209999999999999</v>
      </c>
      <c r="F54" s="120">
        <f>F43</f>
        <v>888.33</v>
      </c>
    </row>
    <row r="55" spans="2:8">
      <c r="B55" s="79"/>
      <c r="C55" s="93" t="s">
        <v>189</v>
      </c>
      <c r="D55" s="115" t="s">
        <v>48</v>
      </c>
      <c r="E55" s="140"/>
      <c r="F55" s="120">
        <f>F50</f>
        <v>340.7</v>
      </c>
    </row>
    <row r="56" spans="2:8">
      <c r="B56" s="79"/>
      <c r="C56" s="137"/>
      <c r="D56" s="127" t="s">
        <v>77</v>
      </c>
      <c r="E56" s="141"/>
      <c r="F56" s="118">
        <f>SUM(F53:F55)</f>
        <v>1634.03</v>
      </c>
    </row>
    <row r="57" spans="2:8">
      <c r="B57" s="79"/>
      <c r="C57" s="370"/>
      <c r="D57" s="371"/>
      <c r="E57" s="371"/>
      <c r="F57" s="372"/>
    </row>
    <row r="58" spans="2:8">
      <c r="B58" s="79"/>
      <c r="C58" s="373" t="s">
        <v>197</v>
      </c>
      <c r="D58" s="374"/>
      <c r="E58" s="374"/>
      <c r="F58" s="375"/>
    </row>
    <row r="59" spans="2:8">
      <c r="B59" s="79"/>
      <c r="C59" s="98">
        <v>3</v>
      </c>
      <c r="D59" s="111" t="s">
        <v>198</v>
      </c>
      <c r="E59" s="142" t="s">
        <v>32</v>
      </c>
      <c r="F59" s="101" t="s">
        <v>33</v>
      </c>
    </row>
    <row r="60" spans="2:8" s="77" customFormat="1">
      <c r="B60" s="143"/>
      <c r="C60" s="144" t="s">
        <v>5</v>
      </c>
      <c r="D60" s="145" t="s">
        <v>90</v>
      </c>
      <c r="E60" s="146">
        <v>4.1999999999999997E-3</v>
      </c>
      <c r="F60" s="126">
        <f>TRUNC(((F27+F32+F42+F50)*E60),2)</f>
        <v>12.26</v>
      </c>
      <c r="G60" s="147"/>
      <c r="H60" s="148"/>
    </row>
    <row r="61" spans="2:8" s="77" customFormat="1">
      <c r="B61" s="143"/>
      <c r="C61" s="144" t="s">
        <v>7</v>
      </c>
      <c r="D61" s="145" t="s">
        <v>199</v>
      </c>
      <c r="E61" s="146">
        <v>0</v>
      </c>
      <c r="F61" s="126">
        <v>0</v>
      </c>
      <c r="G61" s="147"/>
      <c r="H61" s="148" t="s">
        <v>200</v>
      </c>
    </row>
    <row r="62" spans="2:8" s="77" customFormat="1">
      <c r="B62" s="143"/>
      <c r="C62" s="144" t="s">
        <v>10</v>
      </c>
      <c r="D62" s="145" t="s">
        <v>201</v>
      </c>
      <c r="E62" s="146">
        <v>0.04</v>
      </c>
      <c r="F62" s="126">
        <f>TRUNC((E62*F27),2)</f>
        <v>79.290000000000006</v>
      </c>
      <c r="G62" s="147"/>
      <c r="H62" s="148"/>
    </row>
    <row r="63" spans="2:8" s="77" customFormat="1">
      <c r="B63" s="143"/>
      <c r="C63" s="144" t="s">
        <v>13</v>
      </c>
      <c r="D63" s="145" t="s">
        <v>202</v>
      </c>
      <c r="E63" s="146">
        <v>1.8499999999999999E-2</v>
      </c>
      <c r="F63" s="126">
        <f>TRUNC(((F27+F56)*E63),2)</f>
        <v>66.900000000000006</v>
      </c>
      <c r="G63" s="147"/>
      <c r="H63" s="148"/>
    </row>
    <row r="64" spans="2:8" s="77" customFormat="1" ht="30" customHeight="1">
      <c r="B64" s="143"/>
      <c r="C64" s="144" t="s">
        <v>38</v>
      </c>
      <c r="D64" s="145" t="s">
        <v>203</v>
      </c>
      <c r="E64" s="146">
        <v>0</v>
      </c>
      <c r="F64" s="126">
        <v>0</v>
      </c>
      <c r="G64" s="147"/>
      <c r="H64" s="148" t="s">
        <v>200</v>
      </c>
    </row>
    <row r="65" spans="2:8" s="77" customFormat="1">
      <c r="B65" s="143"/>
      <c r="C65" s="144" t="s">
        <v>40</v>
      </c>
      <c r="D65" s="145" t="s">
        <v>204</v>
      </c>
      <c r="E65" s="146">
        <v>0</v>
      </c>
      <c r="F65" s="126">
        <f>TRUNC(($F$26*E65),2)</f>
        <v>0</v>
      </c>
      <c r="G65" s="147"/>
      <c r="H65" s="148"/>
    </row>
    <row r="66" spans="2:8">
      <c r="B66" s="79"/>
      <c r="C66" s="376" t="s">
        <v>77</v>
      </c>
      <c r="D66" s="377"/>
      <c r="E66" s="149">
        <f>SUM(E60:E65)</f>
        <v>6.2700000000000006E-2</v>
      </c>
      <c r="F66" s="129">
        <f>TRUNC(SUM(F60:F65),2)</f>
        <v>158.44999999999999</v>
      </c>
    </row>
    <row r="67" spans="2:8">
      <c r="B67" s="79"/>
      <c r="C67" s="378"/>
      <c r="D67" s="368"/>
      <c r="E67" s="368"/>
      <c r="F67" s="379"/>
    </row>
    <row r="68" spans="2:8">
      <c r="B68" s="79"/>
      <c r="C68" s="373" t="s">
        <v>205</v>
      </c>
      <c r="D68" s="374"/>
      <c r="E68" s="374"/>
      <c r="F68" s="375"/>
    </row>
    <row r="69" spans="2:8">
      <c r="B69" s="79"/>
      <c r="C69" s="98" t="s">
        <v>67</v>
      </c>
      <c r="D69" s="150" t="s">
        <v>206</v>
      </c>
      <c r="E69" s="142" t="s">
        <v>32</v>
      </c>
      <c r="F69" s="151" t="s">
        <v>33</v>
      </c>
    </row>
    <row r="70" spans="2:8">
      <c r="B70" s="79"/>
      <c r="C70" s="93" t="s">
        <v>5</v>
      </c>
      <c r="D70" s="95" t="s">
        <v>207</v>
      </c>
      <c r="E70" s="152">
        <v>0</v>
      </c>
      <c r="F70" s="153">
        <f t="shared" ref="F70:F75" si="1">TRUNC((($F$27+$F$56+$F$66)*E70),2)</f>
        <v>0</v>
      </c>
    </row>
    <row r="71" spans="2:8" ht="12.75" customHeight="1">
      <c r="B71" s="79"/>
      <c r="C71" s="93" t="s">
        <v>7</v>
      </c>
      <c r="D71" s="95" t="s">
        <v>206</v>
      </c>
      <c r="E71" s="146">
        <v>0</v>
      </c>
      <c r="F71" s="153">
        <f t="shared" si="1"/>
        <v>0</v>
      </c>
      <c r="H71" s="396" t="s">
        <v>208</v>
      </c>
    </row>
    <row r="72" spans="2:8">
      <c r="B72" s="79"/>
      <c r="C72" s="93" t="s">
        <v>10</v>
      </c>
      <c r="D72" s="95" t="s">
        <v>209</v>
      </c>
      <c r="E72" s="146">
        <v>0</v>
      </c>
      <c r="F72" s="153">
        <f t="shared" si="1"/>
        <v>0</v>
      </c>
      <c r="H72" s="396"/>
    </row>
    <row r="73" spans="2:8">
      <c r="B73" s="79"/>
      <c r="C73" s="93" t="s">
        <v>13</v>
      </c>
      <c r="D73" s="95" t="s">
        <v>210</v>
      </c>
      <c r="E73" s="146">
        <v>0</v>
      </c>
      <c r="F73" s="153">
        <f t="shared" si="1"/>
        <v>0</v>
      </c>
      <c r="H73" s="396"/>
    </row>
    <row r="74" spans="2:8">
      <c r="B74" s="79"/>
      <c r="C74" s="93" t="s">
        <v>38</v>
      </c>
      <c r="D74" s="95" t="s">
        <v>84</v>
      </c>
      <c r="E74" s="146">
        <v>0</v>
      </c>
      <c r="F74" s="153">
        <f t="shared" si="1"/>
        <v>0</v>
      </c>
      <c r="H74" s="396"/>
    </row>
    <row r="75" spans="2:8">
      <c r="B75" s="79"/>
      <c r="C75" s="93" t="s">
        <v>40</v>
      </c>
      <c r="D75" s="95" t="s">
        <v>55</v>
      </c>
      <c r="E75" s="146">
        <v>0</v>
      </c>
      <c r="F75" s="153">
        <f t="shared" si="1"/>
        <v>0</v>
      </c>
      <c r="H75" s="396"/>
    </row>
    <row r="76" spans="2:8" ht="16.5" customHeight="1">
      <c r="B76" s="79"/>
      <c r="C76" s="376" t="s">
        <v>77</v>
      </c>
      <c r="D76" s="380"/>
      <c r="E76" s="154">
        <f>SUM(E70:E75)</f>
        <v>0</v>
      </c>
      <c r="F76" s="129">
        <f>TRUNC(SUM(F70:F75),2)</f>
        <v>0</v>
      </c>
    </row>
    <row r="77" spans="2:8">
      <c r="B77" s="79"/>
      <c r="C77" s="366"/>
      <c r="D77" s="367"/>
      <c r="E77" s="367"/>
      <c r="F77" s="369"/>
    </row>
    <row r="78" spans="2:8">
      <c r="B78" s="79"/>
      <c r="C78" s="366"/>
      <c r="D78" s="367"/>
      <c r="E78" s="367"/>
      <c r="F78" s="369"/>
    </row>
    <row r="79" spans="2:8" ht="40.5" customHeight="1">
      <c r="B79" s="79"/>
      <c r="C79" s="121">
        <v>4</v>
      </c>
      <c r="D79" s="361" t="s">
        <v>211</v>
      </c>
      <c r="E79" s="362"/>
      <c r="F79" s="124" t="s">
        <v>33</v>
      </c>
    </row>
    <row r="80" spans="2:8">
      <c r="B80" s="79"/>
      <c r="C80" s="93" t="s">
        <v>67</v>
      </c>
      <c r="D80" s="95" t="s">
        <v>212</v>
      </c>
      <c r="E80" s="155"/>
      <c r="F80" s="120">
        <f>F76</f>
        <v>0</v>
      </c>
    </row>
    <row r="81" spans="2:6">
      <c r="B81" s="79"/>
      <c r="C81" s="156"/>
      <c r="D81" s="387" t="s">
        <v>77</v>
      </c>
      <c r="E81" s="388"/>
      <c r="F81" s="118">
        <f>TRUNC(SUM(F80:F80),2)</f>
        <v>0</v>
      </c>
    </row>
    <row r="82" spans="2:6">
      <c r="B82" s="79"/>
      <c r="C82" s="373" t="s">
        <v>213</v>
      </c>
      <c r="D82" s="374"/>
      <c r="E82" s="374"/>
      <c r="F82" s="375"/>
    </row>
    <row r="83" spans="2:6">
      <c r="B83" s="79"/>
      <c r="C83" s="98">
        <v>5</v>
      </c>
      <c r="D83" s="389" t="s">
        <v>58</v>
      </c>
      <c r="E83" s="390"/>
      <c r="F83" s="101" t="s">
        <v>33</v>
      </c>
    </row>
    <row r="84" spans="2:6">
      <c r="B84" s="79"/>
      <c r="C84" s="93" t="s">
        <v>5</v>
      </c>
      <c r="D84" s="391" t="s">
        <v>214</v>
      </c>
      <c r="E84" s="392"/>
      <c r="F84" s="157">
        <f>'Uniformes - Eletricista'!F5</f>
        <v>82.63</v>
      </c>
    </row>
    <row r="85" spans="2:6">
      <c r="B85" s="79"/>
      <c r="C85" s="93" t="s">
        <v>7</v>
      </c>
      <c r="D85" s="391" t="s">
        <v>215</v>
      </c>
      <c r="E85" s="392"/>
      <c r="F85" s="158">
        <f>'Equipamentos - Eletricista'!F14</f>
        <v>143.16</v>
      </c>
    </row>
    <row r="86" spans="2:6">
      <c r="B86" s="79"/>
      <c r="C86" s="93" t="s">
        <v>10</v>
      </c>
      <c r="D86" s="391"/>
      <c r="E86" s="392"/>
      <c r="F86" s="120">
        <v>0</v>
      </c>
    </row>
    <row r="87" spans="2:6" ht="16.5" customHeight="1">
      <c r="B87" s="79"/>
      <c r="C87" s="376" t="s">
        <v>77</v>
      </c>
      <c r="D87" s="380"/>
      <c r="E87" s="377"/>
      <c r="F87" s="129">
        <f>TRUNC(SUM(F84:F86),2)</f>
        <v>225.79</v>
      </c>
    </row>
    <row r="88" spans="2:6">
      <c r="B88" s="79"/>
      <c r="C88" s="381"/>
      <c r="D88" s="382"/>
      <c r="E88" s="382"/>
      <c r="F88" s="383"/>
    </row>
    <row r="89" spans="2:6">
      <c r="B89" s="79"/>
      <c r="C89" s="384" t="s">
        <v>216</v>
      </c>
      <c r="D89" s="385"/>
      <c r="E89" s="385"/>
      <c r="F89" s="386"/>
    </row>
    <row r="90" spans="2:6">
      <c r="B90" s="79"/>
      <c r="C90" s="98">
        <v>6</v>
      </c>
      <c r="D90" s="159" t="s">
        <v>115</v>
      </c>
      <c r="E90" s="100" t="s">
        <v>32</v>
      </c>
      <c r="F90" s="101" t="s">
        <v>33</v>
      </c>
    </row>
    <row r="91" spans="2:6">
      <c r="B91" s="79"/>
      <c r="C91" s="93" t="s">
        <v>5</v>
      </c>
      <c r="D91" s="102" t="s">
        <v>217</v>
      </c>
      <c r="E91" s="160">
        <f>'Planilha Almoxarife'!E90</f>
        <v>5.0000000000000001E-3</v>
      </c>
      <c r="F91" s="161">
        <f>TRUNC((E91*F110),2)</f>
        <v>20</v>
      </c>
    </row>
    <row r="92" spans="2:6">
      <c r="B92" s="79"/>
      <c r="C92" s="93" t="s">
        <v>7</v>
      </c>
      <c r="D92" s="102" t="s">
        <v>126</v>
      </c>
      <c r="E92" s="160">
        <f>'Planilha Almoxarife'!E91</f>
        <v>5.0000000000000001E-3</v>
      </c>
      <c r="F92" s="161">
        <f>TRUNC((F110*E92),2)</f>
        <v>20</v>
      </c>
    </row>
    <row r="93" spans="2:6">
      <c r="B93" s="79"/>
      <c r="C93" s="93" t="s">
        <v>10</v>
      </c>
      <c r="D93" s="102" t="s">
        <v>117</v>
      </c>
      <c r="E93" s="162"/>
      <c r="F93" s="161"/>
    </row>
    <row r="94" spans="2:6">
      <c r="B94" s="79"/>
      <c r="C94" s="163"/>
      <c r="D94" s="122" t="s">
        <v>218</v>
      </c>
      <c r="E94" s="162"/>
      <c r="F94" s="164"/>
    </row>
    <row r="95" spans="2:6">
      <c r="B95" s="79"/>
      <c r="C95" s="163"/>
      <c r="D95" s="102" t="s">
        <v>219</v>
      </c>
      <c r="E95" s="160">
        <f>'Planilha Almoxarife'!E94</f>
        <v>3.3E-3</v>
      </c>
      <c r="F95" s="161">
        <f>TRUNC(((F91+F92+F110)/E102*E95),2)</f>
        <v>14.31</v>
      </c>
    </row>
    <row r="96" spans="2:6">
      <c r="B96" s="79"/>
      <c r="C96" s="163"/>
      <c r="D96" s="102" t="s">
        <v>220</v>
      </c>
      <c r="E96" s="160">
        <f>'Planilha Almoxarife'!E95</f>
        <v>1.5299999999999999E-2</v>
      </c>
      <c r="F96" s="161">
        <f>TRUNC(((F91+F92+F110)/E102*E96),2)</f>
        <v>66.37</v>
      </c>
    </row>
    <row r="97" spans="2:6">
      <c r="B97" s="79"/>
      <c r="C97" s="163"/>
      <c r="D97" s="122" t="s">
        <v>221</v>
      </c>
      <c r="E97" s="162"/>
      <c r="F97" s="161"/>
    </row>
    <row r="98" spans="2:6">
      <c r="B98" s="79"/>
      <c r="C98" s="163"/>
      <c r="D98" s="102" t="s">
        <v>222</v>
      </c>
      <c r="E98" s="160">
        <v>0.05</v>
      </c>
      <c r="F98" s="161">
        <f>TRUNC((F91+F92+F110)/E102*E98,2)</f>
        <v>216.91</v>
      </c>
    </row>
    <row r="99" spans="2:6">
      <c r="B99" s="79"/>
      <c r="C99" s="163"/>
      <c r="D99" s="122" t="s">
        <v>223</v>
      </c>
      <c r="E99" s="162"/>
      <c r="F99" s="164"/>
    </row>
    <row r="100" spans="2:6">
      <c r="B100" s="79"/>
      <c r="C100" s="163"/>
      <c r="D100" s="165"/>
      <c r="E100" s="160"/>
      <c r="F100" s="161">
        <f>TRUNC((F91+F92+F110)/E102*E100,2)</f>
        <v>0</v>
      </c>
    </row>
    <row r="101" spans="2:6">
      <c r="B101" s="79"/>
      <c r="C101" s="376" t="s">
        <v>77</v>
      </c>
      <c r="D101" s="377"/>
      <c r="E101" s="166">
        <f>SUM(E91:E99)</f>
        <v>7.8600000000000003E-2</v>
      </c>
      <c r="F101" s="167">
        <f>SUM(F91:F100)</f>
        <v>337.59</v>
      </c>
    </row>
    <row r="102" spans="2:6">
      <c r="B102" s="79"/>
      <c r="C102" s="168">
        <f>SUM(E95:E100)</f>
        <v>6.8599999999999994E-2</v>
      </c>
      <c r="D102" s="169" t="s">
        <v>224</v>
      </c>
      <c r="E102" s="170">
        <f>1-C102/1</f>
        <v>0.93140000000000001</v>
      </c>
      <c r="F102" s="171"/>
    </row>
    <row r="103" spans="2:6">
      <c r="B103" s="79"/>
      <c r="C103" s="401" t="s">
        <v>225</v>
      </c>
      <c r="D103" s="402"/>
      <c r="E103" s="402"/>
      <c r="F103" s="403"/>
    </row>
    <row r="104" spans="2:6" ht="30" customHeight="1">
      <c r="B104" s="79"/>
      <c r="C104" s="172"/>
      <c r="D104" s="361" t="s">
        <v>226</v>
      </c>
      <c r="E104" s="362"/>
      <c r="F104" s="124" t="s">
        <v>33</v>
      </c>
    </row>
    <row r="105" spans="2:6">
      <c r="B105" s="79"/>
      <c r="C105" s="93" t="s">
        <v>5</v>
      </c>
      <c r="D105" s="397" t="s">
        <v>227</v>
      </c>
      <c r="E105" s="397"/>
      <c r="F105" s="120">
        <f>F27</f>
        <v>1982.44</v>
      </c>
    </row>
    <row r="106" spans="2:6">
      <c r="B106" s="79"/>
      <c r="C106" s="93" t="s">
        <v>7</v>
      </c>
      <c r="D106" s="397" t="s">
        <v>228</v>
      </c>
      <c r="E106" s="397"/>
      <c r="F106" s="120">
        <f>F56</f>
        <v>1634.03</v>
      </c>
    </row>
    <row r="107" spans="2:6">
      <c r="B107" s="79"/>
      <c r="C107" s="93" t="s">
        <v>10</v>
      </c>
      <c r="D107" s="397" t="s">
        <v>229</v>
      </c>
      <c r="E107" s="397"/>
      <c r="F107" s="120">
        <f>F66</f>
        <v>158.44999999999999</v>
      </c>
    </row>
    <row r="108" spans="2:6">
      <c r="B108" s="79"/>
      <c r="C108" s="93" t="s">
        <v>13</v>
      </c>
      <c r="D108" s="391" t="s">
        <v>230</v>
      </c>
      <c r="E108" s="392"/>
      <c r="F108" s="120">
        <f>F81</f>
        <v>0</v>
      </c>
    </row>
    <row r="109" spans="2:6">
      <c r="B109" s="79"/>
      <c r="C109" s="93" t="s">
        <v>38</v>
      </c>
      <c r="D109" s="397" t="s">
        <v>231</v>
      </c>
      <c r="E109" s="397"/>
      <c r="F109" s="120">
        <f>F87</f>
        <v>225.79</v>
      </c>
    </row>
    <row r="110" spans="2:6">
      <c r="B110" s="79"/>
      <c r="C110" s="398" t="s">
        <v>232</v>
      </c>
      <c r="D110" s="399"/>
      <c r="E110" s="400"/>
      <c r="F110" s="173">
        <f>TRUNC(SUM(F105:F109),2)</f>
        <v>4000.71</v>
      </c>
    </row>
    <row r="111" spans="2:6">
      <c r="B111" s="79"/>
      <c r="C111" s="93" t="s">
        <v>40</v>
      </c>
      <c r="D111" s="391" t="s">
        <v>233</v>
      </c>
      <c r="E111" s="392"/>
      <c r="F111" s="174">
        <f>F101</f>
        <v>337.59</v>
      </c>
    </row>
    <row r="112" spans="2:6">
      <c r="B112" s="79"/>
      <c r="C112" s="393" t="s">
        <v>234</v>
      </c>
      <c r="D112" s="394"/>
      <c r="E112" s="362"/>
      <c r="F112" s="175">
        <f>SUM(F110:F111)</f>
        <v>4338.3</v>
      </c>
    </row>
    <row r="113" spans="2:6">
      <c r="B113" s="79"/>
      <c r="C113" s="176"/>
      <c r="D113" s="177"/>
      <c r="E113" s="177"/>
      <c r="F113" s="178"/>
    </row>
    <row r="114" spans="2:6">
      <c r="C114" s="395"/>
      <c r="D114" s="395"/>
      <c r="E114" s="395"/>
      <c r="F114" s="395"/>
    </row>
    <row r="129" spans="3:3">
      <c r="C129" s="78" t="s">
        <v>191</v>
      </c>
    </row>
    <row r="130" spans="3:3">
      <c r="C130" s="78" t="s">
        <v>235</v>
      </c>
    </row>
  </sheetData>
  <sheetProtection algorithmName="SHA-512" hashValue="SstZ2jzm0+Z8mrnXjMT6d3LBXW4D65Giu88p0N91Z7Gr8tgGChleuuhO8SUgxxhWQQEiQbtQ3qlFVv6RKTJGtg==" saltValue="+wY5afLn5qvvkhwwTLyGMA==" spinCount="100000" sheet="1" objects="1" scenarios="1" formatCells="0"/>
  <mergeCells count="53">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 ref="C88:F88"/>
    <mergeCell ref="C89:F89"/>
    <mergeCell ref="D79:E79"/>
    <mergeCell ref="D81:E81"/>
    <mergeCell ref="C82:F82"/>
    <mergeCell ref="D83:E83"/>
    <mergeCell ref="D84:E84"/>
    <mergeCell ref="C67:F67"/>
    <mergeCell ref="C68:F68"/>
    <mergeCell ref="C76:D76"/>
    <mergeCell ref="C77:F77"/>
    <mergeCell ref="C78:F78"/>
    <mergeCell ref="D50:E50"/>
    <mergeCell ref="C51:F51"/>
    <mergeCell ref="C57:F57"/>
    <mergeCell ref="C58:F58"/>
    <mergeCell ref="C66:D66"/>
    <mergeCell ref="C28:F28"/>
    <mergeCell ref="C43:D43"/>
    <mergeCell ref="D45:E45"/>
    <mergeCell ref="D48:E48"/>
    <mergeCell ref="D49:E49"/>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6">
      <formula1>$C$129:$C$130</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6" max="6" man="1"/>
  </rowBreaks>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90">
      <c r="A2" s="72">
        <v>1</v>
      </c>
      <c r="B2" s="73" t="s">
        <v>287</v>
      </c>
      <c r="C2" s="74">
        <v>4</v>
      </c>
      <c r="D2" s="74" t="s">
        <v>243</v>
      </c>
      <c r="E2" s="193">
        <v>229.98</v>
      </c>
      <c r="F2" s="75">
        <f>E2*C2</f>
        <v>919.92</v>
      </c>
    </row>
    <row r="3" spans="1:6" ht="105">
      <c r="A3" s="72">
        <v>2</v>
      </c>
      <c r="B3" s="73" t="s">
        <v>288</v>
      </c>
      <c r="C3" s="74">
        <v>2</v>
      </c>
      <c r="D3" s="74" t="s">
        <v>246</v>
      </c>
      <c r="E3" s="193">
        <v>35.83</v>
      </c>
      <c r="F3" s="75">
        <f>E3*C3</f>
        <v>71.66</v>
      </c>
    </row>
    <row r="4" spans="1:6">
      <c r="A4" s="404" t="s">
        <v>247</v>
      </c>
      <c r="B4" s="404"/>
      <c r="C4" s="404"/>
      <c r="D4" s="404"/>
      <c r="E4" s="404"/>
      <c r="F4" s="75">
        <f>SUM(F2:F3)</f>
        <v>991.58</v>
      </c>
    </row>
    <row r="5" spans="1:6">
      <c r="A5" s="404" t="s">
        <v>248</v>
      </c>
      <c r="B5" s="404"/>
      <c r="C5" s="404"/>
      <c r="D5" s="404"/>
      <c r="E5" s="404"/>
      <c r="F5" s="75">
        <f>TRUNC(F4/12,2)</f>
        <v>82.63</v>
      </c>
    </row>
  </sheetData>
  <sheetProtection algorithmName="SHA-512" hashValue="z/OeHqBqy7BEfVuBPIrRTrrj1HNLCM7jUabOYrrKl177rrMsi62Fo1Q7FBKCyG+3qHFLk/1s24SmIdRYHHEWug==" saltValue="bQs1gAb47aSzZKT6Mszi2A=="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selection activeCell="E12" sqref="E2:E1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289</v>
      </c>
      <c r="C2" s="74">
        <v>1</v>
      </c>
      <c r="D2" s="74" t="s">
        <v>243</v>
      </c>
      <c r="E2" s="193">
        <v>18.36</v>
      </c>
      <c r="F2" s="75">
        <f>E2*C2</f>
        <v>18.36</v>
      </c>
    </row>
    <row r="3" spans="1:6" ht="30">
      <c r="A3" s="72">
        <v>2</v>
      </c>
      <c r="B3" s="73" t="s">
        <v>290</v>
      </c>
      <c r="C3" s="74">
        <v>2</v>
      </c>
      <c r="D3" s="74" t="s">
        <v>243</v>
      </c>
      <c r="E3" s="193">
        <v>4.18</v>
      </c>
      <c r="F3" s="75">
        <f t="shared" ref="F3:F12" si="0">E3*C3</f>
        <v>8.36</v>
      </c>
    </row>
    <row r="4" spans="1:6" ht="45">
      <c r="A4" s="72">
        <v>3</v>
      </c>
      <c r="B4" s="73" t="s">
        <v>250</v>
      </c>
      <c r="C4" s="74">
        <v>40</v>
      </c>
      <c r="D4" s="74" t="s">
        <v>243</v>
      </c>
      <c r="E4" s="193">
        <v>2.94</v>
      </c>
      <c r="F4" s="75">
        <f t="shared" si="0"/>
        <v>117.6</v>
      </c>
    </row>
    <row r="5" spans="1:6" ht="45">
      <c r="A5" s="72">
        <v>4</v>
      </c>
      <c r="B5" s="73" t="s">
        <v>291</v>
      </c>
      <c r="C5" s="74">
        <v>1</v>
      </c>
      <c r="D5" s="74" t="s">
        <v>243</v>
      </c>
      <c r="E5" s="193">
        <v>221.11</v>
      </c>
      <c r="F5" s="75">
        <f t="shared" si="0"/>
        <v>221.11</v>
      </c>
    </row>
    <row r="6" spans="1:6" ht="45">
      <c r="A6" s="72">
        <v>5</v>
      </c>
      <c r="B6" s="73" t="s">
        <v>292</v>
      </c>
      <c r="C6" s="74">
        <v>1</v>
      </c>
      <c r="D6" s="74" t="s">
        <v>243</v>
      </c>
      <c r="E6" s="193">
        <v>149.11000000000001</v>
      </c>
      <c r="F6" s="75">
        <f t="shared" si="0"/>
        <v>149.11000000000001</v>
      </c>
    </row>
    <row r="7" spans="1:6" ht="45">
      <c r="A7" s="72">
        <v>6</v>
      </c>
      <c r="B7" s="73" t="s">
        <v>293</v>
      </c>
      <c r="C7" s="74">
        <v>1</v>
      </c>
      <c r="D7" s="74" t="s">
        <v>246</v>
      </c>
      <c r="E7" s="193">
        <v>133.06</v>
      </c>
      <c r="F7" s="75">
        <f t="shared" si="0"/>
        <v>133.06</v>
      </c>
    </row>
    <row r="8" spans="1:6" ht="90">
      <c r="A8" s="72">
        <v>7</v>
      </c>
      <c r="B8" s="73" t="s">
        <v>294</v>
      </c>
      <c r="C8" s="74">
        <v>1</v>
      </c>
      <c r="D8" s="74" t="s">
        <v>243</v>
      </c>
      <c r="E8" s="193">
        <v>138.81</v>
      </c>
      <c r="F8" s="75">
        <f t="shared" si="0"/>
        <v>138.81</v>
      </c>
    </row>
    <row r="9" spans="1:6" ht="30">
      <c r="A9" s="72">
        <v>8</v>
      </c>
      <c r="B9" s="73" t="s">
        <v>295</v>
      </c>
      <c r="C9" s="74">
        <v>1</v>
      </c>
      <c r="D9" s="74" t="s">
        <v>243</v>
      </c>
      <c r="E9" s="193">
        <v>126.1</v>
      </c>
      <c r="F9" s="75">
        <f t="shared" si="0"/>
        <v>126.1</v>
      </c>
    </row>
    <row r="10" spans="1:6" ht="45">
      <c r="A10" s="72">
        <v>9</v>
      </c>
      <c r="B10" s="73" t="s">
        <v>296</v>
      </c>
      <c r="C10" s="74">
        <v>2</v>
      </c>
      <c r="D10" s="74" t="s">
        <v>246</v>
      </c>
      <c r="E10" s="193">
        <v>369.11</v>
      </c>
      <c r="F10" s="75">
        <f t="shared" si="0"/>
        <v>738.22</v>
      </c>
    </row>
    <row r="11" spans="1:6" ht="30">
      <c r="A11" s="72">
        <v>10</v>
      </c>
      <c r="B11" s="73" t="s">
        <v>251</v>
      </c>
      <c r="C11" s="74">
        <v>2</v>
      </c>
      <c r="D11" s="74" t="s">
        <v>246</v>
      </c>
      <c r="E11" s="193">
        <v>2.5</v>
      </c>
      <c r="F11" s="75">
        <f t="shared" si="0"/>
        <v>5</v>
      </c>
    </row>
    <row r="12" spans="1:6" ht="45">
      <c r="A12" s="72">
        <v>11</v>
      </c>
      <c r="B12" s="73" t="s">
        <v>297</v>
      </c>
      <c r="C12" s="74">
        <v>2</v>
      </c>
      <c r="D12" s="74" t="s">
        <v>246</v>
      </c>
      <c r="E12" s="193">
        <v>31.15</v>
      </c>
      <c r="F12" s="75">
        <f t="shared" si="0"/>
        <v>62.3</v>
      </c>
    </row>
    <row r="13" spans="1:6">
      <c r="A13" s="404" t="s">
        <v>247</v>
      </c>
      <c r="B13" s="404"/>
      <c r="C13" s="404"/>
      <c r="D13" s="404"/>
      <c r="E13" s="404"/>
      <c r="F13" s="75">
        <f>SUM(F2:F12)</f>
        <v>1718.03</v>
      </c>
    </row>
    <row r="14" spans="1:6">
      <c r="A14" s="404" t="s">
        <v>248</v>
      </c>
      <c r="B14" s="404"/>
      <c r="C14" s="404"/>
      <c r="D14" s="404"/>
      <c r="E14" s="404"/>
      <c r="F14" s="75">
        <f>TRUNC(F13/12,2)</f>
        <v>143.16</v>
      </c>
    </row>
  </sheetData>
  <sheetProtection algorithmName="SHA-512" hashValue="2jEQFQWkgibmH4zo7ZZ0XErtyhaX46lmAsRXZm2r2ppCGwkp/3z605el1PX5OQcVLZCsH0cROmVTRsLv65K6eA==" saltValue="tyPqstXgIudx6vy0qinClw==" spinCount="100000" sheet="1" objects="1" scenarios="1" formatCells="0"/>
  <mergeCells count="2">
    <mergeCell ref="A13:E13"/>
    <mergeCell ref="A14:E14"/>
  </mergeCells>
  <pageMargins left="0.51180555555555596" right="0.51180555555555596" top="0.78680555555555598" bottom="0.78680555555555598" header="0.31458333333333299" footer="0.31458333333333299"/>
  <pageSetup paperSize="9" scale="88" fitToHeight="0" orientation="portrai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2"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298</v>
      </c>
      <c r="F19" s="348"/>
      <c r="H19" s="78"/>
    </row>
    <row r="20" spans="2:8" s="76" customFormat="1">
      <c r="B20" s="89"/>
      <c r="C20" s="93">
        <v>3</v>
      </c>
      <c r="D20" s="94" t="s">
        <v>170</v>
      </c>
      <c r="E20" s="410">
        <v>1100.92</v>
      </c>
      <c r="F20" s="350"/>
      <c r="H20" s="78"/>
    </row>
    <row r="21" spans="2:8" s="76" customFormat="1">
      <c r="B21" s="89"/>
      <c r="C21" s="93">
        <v>4</v>
      </c>
      <c r="D21" s="94" t="s">
        <v>171</v>
      </c>
      <c r="E21" s="345" t="s">
        <v>299</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56" t="s">
        <v>175</v>
      </c>
      <c r="D27" s="357"/>
      <c r="E27" s="357"/>
      <c r="F27" s="358"/>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59" t="s">
        <v>77</v>
      </c>
      <c r="D42" s="360"/>
      <c r="E42" s="128">
        <f>SUM(E34:E41)</f>
        <v>0.37209999999999999</v>
      </c>
      <c r="F42" s="129">
        <f>TRUNC(SUM(F34:F41),2)</f>
        <v>493.3</v>
      </c>
    </row>
    <row r="43" spans="2:6" ht="11.1" customHeight="1">
      <c r="B43" s="79"/>
      <c r="C43" s="93"/>
      <c r="D43" s="102"/>
      <c r="E43" s="130"/>
      <c r="F43" s="120"/>
    </row>
    <row r="44" spans="2:6">
      <c r="B44" s="79"/>
      <c r="C44" s="121" t="s">
        <v>189</v>
      </c>
      <c r="D44" s="361" t="s">
        <v>48</v>
      </c>
      <c r="E44" s="362"/>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63" t="s">
        <v>193</v>
      </c>
      <c r="E47" s="364"/>
      <c r="F47" s="136">
        <v>3.5</v>
      </c>
    </row>
    <row r="48" spans="2:6" ht="17.25" customHeight="1">
      <c r="B48" s="79"/>
      <c r="C48" s="93" t="s">
        <v>13</v>
      </c>
      <c r="D48" s="363" t="s">
        <v>194</v>
      </c>
      <c r="E48" s="364"/>
      <c r="F48" s="136">
        <v>15</v>
      </c>
    </row>
    <row r="49" spans="2:8">
      <c r="B49" s="79"/>
      <c r="C49" s="137"/>
      <c r="D49" s="365" t="s">
        <v>77</v>
      </c>
      <c r="E49" s="360"/>
      <c r="F49" s="118">
        <f>TRUNC(SUM(F45:F48),2)</f>
        <v>366.14</v>
      </c>
    </row>
    <row r="50" spans="2:8">
      <c r="B50" s="79"/>
      <c r="C50" s="366"/>
      <c r="D50" s="367"/>
      <c r="E50" s="368"/>
      <c r="F50" s="369"/>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70"/>
      <c r="D56" s="371"/>
      <c r="E56" s="371"/>
      <c r="F56" s="372"/>
    </row>
    <row r="57" spans="2:8">
      <c r="B57" s="79"/>
      <c r="C57" s="373" t="s">
        <v>197</v>
      </c>
      <c r="D57" s="374"/>
      <c r="E57" s="374"/>
      <c r="F57" s="375"/>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76" t="s">
        <v>77</v>
      </c>
      <c r="D65" s="377"/>
      <c r="E65" s="149">
        <f>SUM(E59:E64)</f>
        <v>6.2700000000000006E-2</v>
      </c>
      <c r="F65" s="129">
        <f>TRUNC(SUM(F59:F64),2)</f>
        <v>92</v>
      </c>
    </row>
    <row r="66" spans="2:8">
      <c r="B66" s="79"/>
      <c r="C66" s="378"/>
      <c r="D66" s="368"/>
      <c r="E66" s="368"/>
      <c r="F66" s="379"/>
    </row>
    <row r="67" spans="2:8">
      <c r="B67" s="79"/>
      <c r="C67" s="373" t="s">
        <v>205</v>
      </c>
      <c r="D67" s="374"/>
      <c r="E67" s="374"/>
      <c r="F67" s="375"/>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96" t="s">
        <v>208</v>
      </c>
    </row>
    <row r="71" spans="2:8">
      <c r="B71" s="79"/>
      <c r="C71" s="93" t="s">
        <v>10</v>
      </c>
      <c r="D71" s="95" t="s">
        <v>209</v>
      </c>
      <c r="E71" s="146">
        <v>0</v>
      </c>
      <c r="F71" s="153">
        <f t="shared" si="1"/>
        <v>0</v>
      </c>
      <c r="H71" s="396"/>
    </row>
    <row r="72" spans="2:8">
      <c r="B72" s="79"/>
      <c r="C72" s="93" t="s">
        <v>13</v>
      </c>
      <c r="D72" s="95" t="s">
        <v>210</v>
      </c>
      <c r="E72" s="146">
        <v>0</v>
      </c>
      <c r="F72" s="153">
        <f t="shared" si="1"/>
        <v>0</v>
      </c>
      <c r="H72" s="396"/>
    </row>
    <row r="73" spans="2:8">
      <c r="B73" s="79"/>
      <c r="C73" s="93" t="s">
        <v>38</v>
      </c>
      <c r="D73" s="95" t="s">
        <v>84</v>
      </c>
      <c r="E73" s="146">
        <v>0</v>
      </c>
      <c r="F73" s="153">
        <f t="shared" si="1"/>
        <v>0</v>
      </c>
      <c r="H73" s="396"/>
    </row>
    <row r="74" spans="2:8">
      <c r="B74" s="79"/>
      <c r="C74" s="93" t="s">
        <v>40</v>
      </c>
      <c r="D74" s="95" t="s">
        <v>55</v>
      </c>
      <c r="E74" s="146">
        <v>0</v>
      </c>
      <c r="F74" s="153">
        <f t="shared" si="1"/>
        <v>0</v>
      </c>
      <c r="H74" s="396"/>
    </row>
    <row r="75" spans="2:8" ht="16.5" customHeight="1">
      <c r="B75" s="79"/>
      <c r="C75" s="376" t="s">
        <v>77</v>
      </c>
      <c r="D75" s="380"/>
      <c r="E75" s="154">
        <f>SUM(E69:E74)</f>
        <v>0</v>
      </c>
      <c r="F75" s="129">
        <f>TRUNC(SUM(F69:F74),2)</f>
        <v>0</v>
      </c>
    </row>
    <row r="76" spans="2:8">
      <c r="B76" s="79"/>
      <c r="C76" s="366"/>
      <c r="D76" s="367"/>
      <c r="E76" s="367"/>
      <c r="F76" s="369"/>
    </row>
    <row r="77" spans="2:8">
      <c r="B77" s="79"/>
      <c r="C77" s="366"/>
      <c r="D77" s="367"/>
      <c r="E77" s="367"/>
      <c r="F77" s="369"/>
    </row>
    <row r="78" spans="2:8" ht="40.5" customHeight="1">
      <c r="B78" s="79"/>
      <c r="C78" s="121">
        <v>4</v>
      </c>
      <c r="D78" s="361" t="s">
        <v>211</v>
      </c>
      <c r="E78" s="362"/>
      <c r="F78" s="124" t="s">
        <v>33</v>
      </c>
    </row>
    <row r="79" spans="2:8">
      <c r="B79" s="79"/>
      <c r="C79" s="93" t="s">
        <v>67</v>
      </c>
      <c r="D79" s="95" t="s">
        <v>212</v>
      </c>
      <c r="E79" s="155"/>
      <c r="F79" s="120">
        <f>F75</f>
        <v>0</v>
      </c>
    </row>
    <row r="80" spans="2:8">
      <c r="B80" s="79"/>
      <c r="C80" s="156"/>
      <c r="D80" s="387" t="s">
        <v>77</v>
      </c>
      <c r="E80" s="388"/>
      <c r="F80" s="118">
        <f>TRUNC(SUM(F79:F79),2)</f>
        <v>0</v>
      </c>
    </row>
    <row r="81" spans="2:6">
      <c r="B81" s="79"/>
      <c r="C81" s="373" t="s">
        <v>213</v>
      </c>
      <c r="D81" s="374"/>
      <c r="E81" s="374"/>
      <c r="F81" s="375"/>
    </row>
    <row r="82" spans="2:6">
      <c r="B82" s="79"/>
      <c r="C82" s="98">
        <v>5</v>
      </c>
      <c r="D82" s="389" t="s">
        <v>58</v>
      </c>
      <c r="E82" s="390"/>
      <c r="F82" s="101" t="s">
        <v>33</v>
      </c>
    </row>
    <row r="83" spans="2:6">
      <c r="B83" s="79"/>
      <c r="C83" s="93" t="s">
        <v>5</v>
      </c>
      <c r="D83" s="391" t="s">
        <v>214</v>
      </c>
      <c r="E83" s="392"/>
      <c r="F83" s="157">
        <f>'Uniformes - Aux. Eletricista'!F5</f>
        <v>82.63</v>
      </c>
    </row>
    <row r="84" spans="2:6">
      <c r="B84" s="79"/>
      <c r="C84" s="93" t="s">
        <v>7</v>
      </c>
      <c r="D84" s="391" t="s">
        <v>215</v>
      </c>
      <c r="E84" s="392"/>
      <c r="F84" s="158">
        <f>'Equipamentos - Aux. Eletricista'!F14</f>
        <v>143.16</v>
      </c>
    </row>
    <row r="85" spans="2:6">
      <c r="B85" s="79"/>
      <c r="C85" s="93" t="s">
        <v>10</v>
      </c>
      <c r="D85" s="391"/>
      <c r="E85" s="392"/>
      <c r="F85" s="120">
        <v>0</v>
      </c>
    </row>
    <row r="86" spans="2:6" ht="16.5" customHeight="1">
      <c r="B86" s="79"/>
      <c r="C86" s="376" t="s">
        <v>77</v>
      </c>
      <c r="D86" s="380"/>
      <c r="E86" s="377"/>
      <c r="F86" s="129">
        <f>TRUNC(SUM(F83:F85),2)</f>
        <v>225.79</v>
      </c>
    </row>
    <row r="87" spans="2:6">
      <c r="B87" s="79"/>
      <c r="C87" s="381"/>
      <c r="D87" s="382"/>
      <c r="E87" s="382"/>
      <c r="F87" s="383"/>
    </row>
    <row r="88" spans="2:6">
      <c r="B88" s="79"/>
      <c r="C88" s="384" t="s">
        <v>216</v>
      </c>
      <c r="D88" s="385"/>
      <c r="E88" s="385"/>
      <c r="F88" s="386"/>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12.51</v>
      </c>
    </row>
    <row r="91" spans="2:6">
      <c r="B91" s="79"/>
      <c r="C91" s="93" t="s">
        <v>7</v>
      </c>
      <c r="D91" s="102" t="s">
        <v>126</v>
      </c>
      <c r="E91" s="160">
        <f>'Planilha Almoxarife'!E91</f>
        <v>5.0000000000000001E-3</v>
      </c>
      <c r="F91" s="161">
        <f>TRUNC((F109*E91),2)</f>
        <v>12.51</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8.9499999999999993</v>
      </c>
    </row>
    <row r="95" spans="2:6">
      <c r="B95" s="79"/>
      <c r="C95" s="163"/>
      <c r="D95" s="102" t="s">
        <v>220</v>
      </c>
      <c r="E95" s="160">
        <f>'Planilha Almoxarife'!E95</f>
        <v>1.5299999999999999E-2</v>
      </c>
      <c r="F95" s="161">
        <f>TRUNC(((F90+F91+F109)/E101*E95),2)</f>
        <v>41.52</v>
      </c>
    </row>
    <row r="96" spans="2:6">
      <c r="B96" s="79"/>
      <c r="C96" s="163"/>
      <c r="D96" s="122" t="s">
        <v>221</v>
      </c>
      <c r="E96" s="162"/>
      <c r="F96" s="161"/>
    </row>
    <row r="97" spans="2:6">
      <c r="B97" s="79"/>
      <c r="C97" s="163"/>
      <c r="D97" s="102" t="s">
        <v>222</v>
      </c>
      <c r="E97" s="160">
        <v>0.05</v>
      </c>
      <c r="F97" s="161">
        <f>TRUNC((F90+F91+F109)/E101*E97,2)</f>
        <v>135.71</v>
      </c>
    </row>
    <row r="98" spans="2:6">
      <c r="B98" s="79"/>
      <c r="C98" s="163"/>
      <c r="D98" s="122" t="s">
        <v>223</v>
      </c>
      <c r="E98" s="162"/>
      <c r="F98" s="164"/>
    </row>
    <row r="99" spans="2:6">
      <c r="B99" s="79"/>
      <c r="C99" s="163"/>
      <c r="D99" s="165"/>
      <c r="E99" s="160"/>
      <c r="F99" s="161">
        <f>TRUNC((F90+F91+F109)/E101*E99,2)</f>
        <v>0</v>
      </c>
    </row>
    <row r="100" spans="2:6">
      <c r="B100" s="79"/>
      <c r="C100" s="376" t="s">
        <v>77</v>
      </c>
      <c r="D100" s="377"/>
      <c r="E100" s="166">
        <f>SUM(E90:E98)</f>
        <v>7.8600000000000003E-2</v>
      </c>
      <c r="F100" s="167">
        <f>SUM(F90:F99)</f>
        <v>211.2</v>
      </c>
    </row>
    <row r="101" spans="2:6">
      <c r="B101" s="79"/>
      <c r="C101" s="168">
        <f>SUM(E94:E99)</f>
        <v>6.8599999999999994E-2</v>
      </c>
      <c r="D101" s="169" t="s">
        <v>224</v>
      </c>
      <c r="E101" s="170">
        <f>1-C101/1</f>
        <v>0.93140000000000001</v>
      </c>
      <c r="F101" s="171"/>
    </row>
    <row r="102" spans="2:6">
      <c r="B102" s="79"/>
      <c r="C102" s="401" t="s">
        <v>225</v>
      </c>
      <c r="D102" s="402"/>
      <c r="E102" s="402"/>
      <c r="F102" s="403"/>
    </row>
    <row r="103" spans="2:6" ht="30" customHeight="1">
      <c r="B103" s="79"/>
      <c r="C103" s="172"/>
      <c r="D103" s="361" t="s">
        <v>226</v>
      </c>
      <c r="E103" s="362"/>
      <c r="F103" s="124" t="s">
        <v>33</v>
      </c>
    </row>
    <row r="104" spans="2:6">
      <c r="B104" s="79"/>
      <c r="C104" s="93" t="s">
        <v>5</v>
      </c>
      <c r="D104" s="397" t="s">
        <v>227</v>
      </c>
      <c r="E104" s="397"/>
      <c r="F104" s="120">
        <f>F26</f>
        <v>1100.92</v>
      </c>
    </row>
    <row r="105" spans="2:6">
      <c r="B105" s="79"/>
      <c r="C105" s="93" t="s">
        <v>7</v>
      </c>
      <c r="D105" s="397" t="s">
        <v>228</v>
      </c>
      <c r="E105" s="397"/>
      <c r="F105" s="120">
        <f>F55</f>
        <v>1084.3499999999999</v>
      </c>
    </row>
    <row r="106" spans="2:6">
      <c r="B106" s="79"/>
      <c r="C106" s="93" t="s">
        <v>10</v>
      </c>
      <c r="D106" s="397" t="s">
        <v>229</v>
      </c>
      <c r="E106" s="397"/>
      <c r="F106" s="120">
        <f>F65</f>
        <v>92</v>
      </c>
    </row>
    <row r="107" spans="2:6">
      <c r="B107" s="79"/>
      <c r="C107" s="93" t="s">
        <v>13</v>
      </c>
      <c r="D107" s="391" t="s">
        <v>230</v>
      </c>
      <c r="E107" s="392"/>
      <c r="F107" s="120">
        <f>F80</f>
        <v>0</v>
      </c>
    </row>
    <row r="108" spans="2:6">
      <c r="B108" s="79"/>
      <c r="C108" s="93" t="s">
        <v>38</v>
      </c>
      <c r="D108" s="397" t="s">
        <v>231</v>
      </c>
      <c r="E108" s="397"/>
      <c r="F108" s="120">
        <f>F86</f>
        <v>225.79</v>
      </c>
    </row>
    <row r="109" spans="2:6">
      <c r="B109" s="79"/>
      <c r="C109" s="398" t="s">
        <v>232</v>
      </c>
      <c r="D109" s="399"/>
      <c r="E109" s="400"/>
      <c r="F109" s="173">
        <f>TRUNC(SUM(F104:F108),2)</f>
        <v>2503.06</v>
      </c>
    </row>
    <row r="110" spans="2:6">
      <c r="B110" s="79"/>
      <c r="C110" s="93" t="s">
        <v>40</v>
      </c>
      <c r="D110" s="391" t="s">
        <v>233</v>
      </c>
      <c r="E110" s="392"/>
      <c r="F110" s="174">
        <f>F100</f>
        <v>211.2</v>
      </c>
    </row>
    <row r="111" spans="2:6">
      <c r="B111" s="79"/>
      <c r="C111" s="393" t="s">
        <v>234</v>
      </c>
      <c r="D111" s="394"/>
      <c r="E111" s="362"/>
      <c r="F111" s="175">
        <f>SUM(F109:F110)</f>
        <v>2714.26</v>
      </c>
    </row>
    <row r="112" spans="2:6">
      <c r="B112" s="79"/>
      <c r="C112" s="176"/>
      <c r="D112" s="177"/>
      <c r="E112" s="177"/>
      <c r="F112" s="178"/>
    </row>
    <row r="113" spans="3:6">
      <c r="C113" s="395"/>
      <c r="D113" s="395"/>
      <c r="E113" s="395"/>
      <c r="F113" s="395"/>
    </row>
    <row r="128" spans="3:6">
      <c r="C128" s="78" t="s">
        <v>191</v>
      </c>
    </row>
    <row r="129" spans="3:3">
      <c r="C129" s="78" t="s">
        <v>235</v>
      </c>
    </row>
  </sheetData>
  <sheetProtection algorithmName="SHA-512" hashValue="i1Ufo0QFmHi+3glwd9HNMSEu/0GSVDHkQji98vDnopeyup/ZkMNGEutvpmka3C6BirjijjLEv379Lfl5yjMB0w==" saltValue="W/DDEBCy06H7p7twH86uBg=="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90">
      <c r="A2" s="72">
        <v>1</v>
      </c>
      <c r="B2" s="73" t="s">
        <v>287</v>
      </c>
      <c r="C2" s="74">
        <v>4</v>
      </c>
      <c r="D2" s="74" t="s">
        <v>243</v>
      </c>
      <c r="E2" s="193">
        <v>229.98</v>
      </c>
      <c r="F2" s="75">
        <f>E2*C2</f>
        <v>919.92</v>
      </c>
    </row>
    <row r="3" spans="1:6" ht="105">
      <c r="A3" s="72">
        <v>2</v>
      </c>
      <c r="B3" s="73" t="s">
        <v>288</v>
      </c>
      <c r="C3" s="74">
        <v>2</v>
      </c>
      <c r="D3" s="74" t="s">
        <v>246</v>
      </c>
      <c r="E3" s="193">
        <v>35.83</v>
      </c>
      <c r="F3" s="75">
        <f>E3*C3</f>
        <v>71.66</v>
      </c>
    </row>
    <row r="4" spans="1:6">
      <c r="A4" s="404" t="s">
        <v>247</v>
      </c>
      <c r="B4" s="404"/>
      <c r="C4" s="404"/>
      <c r="D4" s="404"/>
      <c r="E4" s="404"/>
      <c r="F4" s="75">
        <f>SUM(F2:F3)</f>
        <v>991.58</v>
      </c>
    </row>
    <row r="5" spans="1:6">
      <c r="A5" s="404" t="s">
        <v>248</v>
      </c>
      <c r="B5" s="404"/>
      <c r="C5" s="404"/>
      <c r="D5" s="404"/>
      <c r="E5" s="404"/>
      <c r="F5" s="75">
        <f>TRUNC(F4/12,2)</f>
        <v>82.63</v>
      </c>
    </row>
  </sheetData>
  <sheetProtection algorithmName="SHA-512" hashValue="S3hf1tUgXueWC574vKO5t4Mmk3Yp8hjKy5U0kd0/v5jJGN/oEXw8A5eFFMybypSISsG6hOBEY4W13IS8EHozBQ==" saltValue="7PAZYD17rp8527c+s5SxMw=="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selection activeCell="E2" sqref="E2:E1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289</v>
      </c>
      <c r="C2" s="74">
        <v>1</v>
      </c>
      <c r="D2" s="74" t="s">
        <v>243</v>
      </c>
      <c r="E2" s="193">
        <v>18.36</v>
      </c>
      <c r="F2" s="75">
        <f>E2*C2</f>
        <v>18.36</v>
      </c>
    </row>
    <row r="3" spans="1:6" ht="30">
      <c r="A3" s="72">
        <v>2</v>
      </c>
      <c r="B3" s="73" t="s">
        <v>290</v>
      </c>
      <c r="C3" s="74">
        <v>2</v>
      </c>
      <c r="D3" s="74" t="s">
        <v>243</v>
      </c>
      <c r="E3" s="193">
        <v>4.18</v>
      </c>
      <c r="F3" s="75">
        <f t="shared" ref="F3:F12" si="0">E3*C3</f>
        <v>8.36</v>
      </c>
    </row>
    <row r="4" spans="1:6" ht="45">
      <c r="A4" s="72">
        <v>3</v>
      </c>
      <c r="B4" s="73" t="s">
        <v>250</v>
      </c>
      <c r="C4" s="74">
        <v>40</v>
      </c>
      <c r="D4" s="74" t="s">
        <v>243</v>
      </c>
      <c r="E4" s="193">
        <v>2.94</v>
      </c>
      <c r="F4" s="75">
        <f t="shared" si="0"/>
        <v>117.6</v>
      </c>
    </row>
    <row r="5" spans="1:6" ht="45">
      <c r="A5" s="72">
        <v>4</v>
      </c>
      <c r="B5" s="73" t="s">
        <v>291</v>
      </c>
      <c r="C5" s="74">
        <v>1</v>
      </c>
      <c r="D5" s="74" t="s">
        <v>243</v>
      </c>
      <c r="E5" s="193">
        <v>221.11</v>
      </c>
      <c r="F5" s="75">
        <f t="shared" si="0"/>
        <v>221.11</v>
      </c>
    </row>
    <row r="6" spans="1:6" ht="45">
      <c r="A6" s="72">
        <v>5</v>
      </c>
      <c r="B6" s="73" t="s">
        <v>292</v>
      </c>
      <c r="C6" s="74">
        <v>1</v>
      </c>
      <c r="D6" s="74" t="s">
        <v>243</v>
      </c>
      <c r="E6" s="193">
        <v>149.11000000000001</v>
      </c>
      <c r="F6" s="75">
        <f t="shared" si="0"/>
        <v>149.11000000000001</v>
      </c>
    </row>
    <row r="7" spans="1:6" ht="45">
      <c r="A7" s="72">
        <v>6</v>
      </c>
      <c r="B7" s="73" t="s">
        <v>293</v>
      </c>
      <c r="C7" s="74">
        <v>1</v>
      </c>
      <c r="D7" s="74" t="s">
        <v>246</v>
      </c>
      <c r="E7" s="193">
        <v>133.06</v>
      </c>
      <c r="F7" s="75">
        <f t="shared" si="0"/>
        <v>133.06</v>
      </c>
    </row>
    <row r="8" spans="1:6" ht="90">
      <c r="A8" s="72">
        <v>7</v>
      </c>
      <c r="B8" s="73" t="s">
        <v>294</v>
      </c>
      <c r="C8" s="74">
        <v>1</v>
      </c>
      <c r="D8" s="74" t="s">
        <v>243</v>
      </c>
      <c r="E8" s="193">
        <v>138.81</v>
      </c>
      <c r="F8" s="75">
        <f t="shared" si="0"/>
        <v>138.81</v>
      </c>
    </row>
    <row r="9" spans="1:6" ht="30">
      <c r="A9" s="72">
        <v>8</v>
      </c>
      <c r="B9" s="73" t="s">
        <v>295</v>
      </c>
      <c r="C9" s="74">
        <v>1</v>
      </c>
      <c r="D9" s="74" t="s">
        <v>243</v>
      </c>
      <c r="E9" s="193">
        <v>126.1</v>
      </c>
      <c r="F9" s="75">
        <f t="shared" si="0"/>
        <v>126.1</v>
      </c>
    </row>
    <row r="10" spans="1:6" ht="45">
      <c r="A10" s="72">
        <v>9</v>
      </c>
      <c r="B10" s="73" t="s">
        <v>296</v>
      </c>
      <c r="C10" s="74">
        <v>2</v>
      </c>
      <c r="D10" s="74" t="s">
        <v>246</v>
      </c>
      <c r="E10" s="193">
        <v>369.11</v>
      </c>
      <c r="F10" s="75">
        <f t="shared" si="0"/>
        <v>738.22</v>
      </c>
    </row>
    <row r="11" spans="1:6" ht="30">
      <c r="A11" s="72">
        <v>10</v>
      </c>
      <c r="B11" s="73" t="s">
        <v>251</v>
      </c>
      <c r="C11" s="74">
        <v>2</v>
      </c>
      <c r="D11" s="74" t="s">
        <v>246</v>
      </c>
      <c r="E11" s="193">
        <v>2.5</v>
      </c>
      <c r="F11" s="75">
        <f t="shared" si="0"/>
        <v>5</v>
      </c>
    </row>
    <row r="12" spans="1:6" ht="45">
      <c r="A12" s="72">
        <v>11</v>
      </c>
      <c r="B12" s="73" t="s">
        <v>297</v>
      </c>
      <c r="C12" s="74">
        <v>2</v>
      </c>
      <c r="D12" s="74" t="s">
        <v>246</v>
      </c>
      <c r="E12" s="193">
        <v>31.15</v>
      </c>
      <c r="F12" s="75">
        <f t="shared" si="0"/>
        <v>62.3</v>
      </c>
    </row>
    <row r="13" spans="1:6">
      <c r="A13" s="404" t="s">
        <v>247</v>
      </c>
      <c r="B13" s="404"/>
      <c r="C13" s="404"/>
      <c r="D13" s="404"/>
      <c r="E13" s="404"/>
      <c r="F13" s="75">
        <f>SUM(F2:F12)</f>
        <v>1718.03</v>
      </c>
    </row>
    <row r="14" spans="1:6">
      <c r="A14" s="404" t="s">
        <v>248</v>
      </c>
      <c r="B14" s="404"/>
      <c r="C14" s="404"/>
      <c r="D14" s="404"/>
      <c r="E14" s="404"/>
      <c r="F14" s="75">
        <f>TRUNC(F13/12,2)</f>
        <v>143.16</v>
      </c>
    </row>
  </sheetData>
  <sheetProtection algorithmName="SHA-512" hashValue="Y8awLdxX8wBgd4icJavOFjjaZDGZBI/jyujVJiWhd71TkIUMvBbUJ2gYR58NTsmqeYSB00dwphkZo7g/x8SyaQ==" saltValue="deA1+pB1q9RIRe2vJD/O9g==" spinCount="100000" sheet="1" objects="1" scenarios="1" formatCells="0"/>
  <mergeCells count="2">
    <mergeCell ref="A13:E13"/>
    <mergeCell ref="A14:E14"/>
  </mergeCells>
  <pageMargins left="0.51180555555555596" right="0.51180555555555596" top="0.78680555555555598" bottom="0.78680555555555598" header="0.31458333333333299" footer="0.31458333333333299"/>
  <pageSetup paperSize="9" scale="88" fitToHeight="0" orientation="portrai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6"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300</v>
      </c>
      <c r="F19" s="348"/>
      <c r="H19" s="78"/>
    </row>
    <row r="20" spans="2:8" s="76" customFormat="1">
      <c r="B20" s="89"/>
      <c r="C20" s="93">
        <v>3</v>
      </c>
      <c r="D20" s="94" t="s">
        <v>170</v>
      </c>
      <c r="E20" s="410">
        <v>1524.96</v>
      </c>
      <c r="F20" s="350"/>
      <c r="H20" s="78"/>
    </row>
    <row r="21" spans="2:8" s="76" customFormat="1">
      <c r="B21" s="89"/>
      <c r="C21" s="93">
        <v>4</v>
      </c>
      <c r="D21" s="94" t="s">
        <v>171</v>
      </c>
      <c r="E21" s="345" t="s">
        <v>301</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107"/>
      <c r="D26" s="108" t="s">
        <v>77</v>
      </c>
      <c r="E26" s="109"/>
      <c r="F26" s="110">
        <f>TRUNC(SUM(F25:F25),2)</f>
        <v>1524.96</v>
      </c>
    </row>
    <row r="27" spans="2:8">
      <c r="B27" s="79"/>
      <c r="C27" s="356" t="s">
        <v>175</v>
      </c>
      <c r="D27" s="357"/>
      <c r="E27" s="357"/>
      <c r="F27" s="358"/>
    </row>
    <row r="28" spans="2:8">
      <c r="B28" s="79"/>
      <c r="C28" s="98" t="s">
        <v>176</v>
      </c>
      <c r="D28" s="111" t="s">
        <v>177</v>
      </c>
      <c r="E28" s="112"/>
      <c r="F28" s="101" t="s">
        <v>33</v>
      </c>
    </row>
    <row r="29" spans="2:8">
      <c r="B29" s="79"/>
      <c r="C29" s="93" t="s">
        <v>5</v>
      </c>
      <c r="D29" s="95" t="s">
        <v>178</v>
      </c>
      <c r="E29" s="113">
        <v>8.3299999999999999E-2</v>
      </c>
      <c r="F29" s="114">
        <f>TRUNC(($F$26*E29),2)</f>
        <v>127.02</v>
      </c>
    </row>
    <row r="30" spans="2:8">
      <c r="B30" s="79"/>
      <c r="C30" s="93" t="s">
        <v>7</v>
      </c>
      <c r="D30" s="115" t="s">
        <v>179</v>
      </c>
      <c r="E30" s="116">
        <v>0.121</v>
      </c>
      <c r="F30" s="114">
        <f>TRUNC(($F$26*E30),2)</f>
        <v>184.52</v>
      </c>
    </row>
    <row r="31" spans="2:8">
      <c r="B31" s="79"/>
      <c r="C31" s="107"/>
      <c r="D31" s="108" t="s">
        <v>77</v>
      </c>
      <c r="E31" s="117">
        <f>SUM(E29:E30)</f>
        <v>0.20430000000000001</v>
      </c>
      <c r="F31" s="118">
        <f>TRUNC(SUM(F29:F30),2)</f>
        <v>311.54000000000002</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367.3</v>
      </c>
    </row>
    <row r="35" spans="2:6">
      <c r="B35" s="79"/>
      <c r="C35" s="93" t="s">
        <v>7</v>
      </c>
      <c r="D35" s="102" t="s">
        <v>183</v>
      </c>
      <c r="E35" s="125">
        <v>2.5000000000000001E-2</v>
      </c>
      <c r="F35" s="126">
        <f t="shared" si="0"/>
        <v>45.91</v>
      </c>
    </row>
    <row r="36" spans="2:6">
      <c r="B36" s="79"/>
      <c r="C36" s="93" t="s">
        <v>10</v>
      </c>
      <c r="D36" s="102" t="s">
        <v>184</v>
      </c>
      <c r="E36" s="125">
        <f>'Planilha Almoxarife'!$E$36</f>
        <v>3.4099999999999998E-2</v>
      </c>
      <c r="F36" s="126">
        <f t="shared" si="0"/>
        <v>62.62</v>
      </c>
    </row>
    <row r="37" spans="2:6">
      <c r="B37" s="79"/>
      <c r="C37" s="93" t="s">
        <v>13</v>
      </c>
      <c r="D37" s="102" t="s">
        <v>185</v>
      </c>
      <c r="E37" s="125">
        <v>1.4999999999999999E-2</v>
      </c>
      <c r="F37" s="126">
        <f t="shared" si="0"/>
        <v>27.54</v>
      </c>
    </row>
    <row r="38" spans="2:6">
      <c r="B38" s="79"/>
      <c r="C38" s="93" t="s">
        <v>38</v>
      </c>
      <c r="D38" s="102" t="s">
        <v>186</v>
      </c>
      <c r="E38" s="125">
        <v>0.01</v>
      </c>
      <c r="F38" s="126">
        <f t="shared" si="0"/>
        <v>18.36</v>
      </c>
    </row>
    <row r="39" spans="2:6">
      <c r="B39" s="79"/>
      <c r="C39" s="93" t="s">
        <v>40</v>
      </c>
      <c r="D39" s="102" t="s">
        <v>187</v>
      </c>
      <c r="E39" s="125">
        <v>6.0000000000000001E-3</v>
      </c>
      <c r="F39" s="126">
        <f t="shared" si="0"/>
        <v>11.01</v>
      </c>
    </row>
    <row r="40" spans="2:6">
      <c r="B40" s="79"/>
      <c r="C40" s="93" t="s">
        <v>42</v>
      </c>
      <c r="D40" s="102" t="s">
        <v>188</v>
      </c>
      <c r="E40" s="125">
        <v>2E-3</v>
      </c>
      <c r="F40" s="126">
        <f t="shared" si="0"/>
        <v>3.67</v>
      </c>
    </row>
    <row r="41" spans="2:6">
      <c r="B41" s="79"/>
      <c r="C41" s="93" t="s">
        <v>44</v>
      </c>
      <c r="D41" s="102" t="s">
        <v>74</v>
      </c>
      <c r="E41" s="125">
        <v>0.08</v>
      </c>
      <c r="F41" s="126">
        <f t="shared" si="0"/>
        <v>146.91999999999999</v>
      </c>
    </row>
    <row r="42" spans="2:6">
      <c r="B42" s="79"/>
      <c r="C42" s="359" t="s">
        <v>77</v>
      </c>
      <c r="D42" s="360"/>
      <c r="E42" s="128">
        <f>SUM(E34:E41)</f>
        <v>0.37209999999999999</v>
      </c>
      <c r="F42" s="129">
        <f>TRUNC(SUM(F34:F41),2)</f>
        <v>683.33</v>
      </c>
    </row>
    <row r="43" spans="2:6" ht="11.1" customHeight="1">
      <c r="B43" s="79"/>
      <c r="C43" s="93"/>
      <c r="D43" s="102"/>
      <c r="E43" s="130"/>
      <c r="F43" s="120"/>
    </row>
    <row r="44" spans="2:6">
      <c r="B44" s="79"/>
      <c r="C44" s="121" t="s">
        <v>189</v>
      </c>
      <c r="D44" s="361" t="s">
        <v>48</v>
      </c>
      <c r="E44" s="362"/>
      <c r="F44" s="124" t="s">
        <v>33</v>
      </c>
    </row>
    <row r="45" spans="2:6" ht="16.5" customHeight="1">
      <c r="B45" s="79"/>
      <c r="C45" s="93" t="s">
        <v>5</v>
      </c>
      <c r="D45" s="131" t="s">
        <v>190</v>
      </c>
      <c r="E45" s="134" t="s">
        <v>191</v>
      </c>
      <c r="F45" s="132">
        <f>IF(E45="NÃO",0,TRUNC(((4*2)*21)-0.06*F25,2))</f>
        <v>76.5</v>
      </c>
    </row>
    <row r="46" spans="2:6" ht="17.25" customHeight="1">
      <c r="B46" s="79"/>
      <c r="C46" s="93" t="s">
        <v>7</v>
      </c>
      <c r="D46" s="133" t="s">
        <v>192</v>
      </c>
      <c r="E46" s="194">
        <v>13</v>
      </c>
      <c r="F46" s="135">
        <f>TRUNC(((E46)*21)*90%,2)</f>
        <v>245.7</v>
      </c>
    </row>
    <row r="47" spans="2:6" ht="17.25" customHeight="1">
      <c r="B47" s="79"/>
      <c r="C47" s="93" t="s">
        <v>10</v>
      </c>
      <c r="D47" s="363" t="s">
        <v>193</v>
      </c>
      <c r="E47" s="364"/>
      <c r="F47" s="136">
        <v>3.5</v>
      </c>
    </row>
    <row r="48" spans="2:6" ht="17.25" customHeight="1">
      <c r="B48" s="79"/>
      <c r="C48" s="93" t="s">
        <v>13</v>
      </c>
      <c r="D48" s="363" t="s">
        <v>194</v>
      </c>
      <c r="E48" s="364"/>
      <c r="F48" s="136">
        <v>15</v>
      </c>
    </row>
    <row r="49" spans="2:8">
      <c r="B49" s="79"/>
      <c r="C49" s="137"/>
      <c r="D49" s="365" t="s">
        <v>77</v>
      </c>
      <c r="E49" s="360"/>
      <c r="F49" s="118">
        <f>TRUNC(SUM(F45:F48),2)</f>
        <v>340.7</v>
      </c>
    </row>
    <row r="50" spans="2:8">
      <c r="B50" s="79"/>
      <c r="C50" s="366"/>
      <c r="D50" s="367"/>
      <c r="E50" s="368"/>
      <c r="F50" s="369"/>
    </row>
    <row r="51" spans="2:8" ht="32.25" customHeight="1">
      <c r="B51" s="79"/>
      <c r="C51" s="121">
        <v>2</v>
      </c>
      <c r="D51" s="138" t="s">
        <v>195</v>
      </c>
      <c r="E51" s="139" t="s">
        <v>32</v>
      </c>
      <c r="F51" s="124" t="s">
        <v>33</v>
      </c>
    </row>
    <row r="52" spans="2:8">
      <c r="B52" s="79"/>
      <c r="C52" s="93" t="s">
        <v>176</v>
      </c>
      <c r="D52" s="95" t="s">
        <v>177</v>
      </c>
      <c r="E52" s="113">
        <f>E31</f>
        <v>0.20430000000000001</v>
      </c>
      <c r="F52" s="120">
        <f>F31</f>
        <v>311.54000000000002</v>
      </c>
    </row>
    <row r="53" spans="2:8">
      <c r="B53" s="79"/>
      <c r="C53" s="93" t="s">
        <v>180</v>
      </c>
      <c r="D53" s="115" t="s">
        <v>196</v>
      </c>
      <c r="E53" s="116">
        <f>E42</f>
        <v>0.37209999999999999</v>
      </c>
      <c r="F53" s="120">
        <f>F42</f>
        <v>683.33</v>
      </c>
    </row>
    <row r="54" spans="2:8">
      <c r="B54" s="79"/>
      <c r="C54" s="93" t="s">
        <v>189</v>
      </c>
      <c r="D54" s="115" t="s">
        <v>48</v>
      </c>
      <c r="E54" s="140"/>
      <c r="F54" s="120">
        <f>F49</f>
        <v>340.7</v>
      </c>
    </row>
    <row r="55" spans="2:8">
      <c r="B55" s="79"/>
      <c r="C55" s="137"/>
      <c r="D55" s="127" t="s">
        <v>77</v>
      </c>
      <c r="E55" s="141"/>
      <c r="F55" s="118">
        <f>SUM(F52:F54)</f>
        <v>1335.57</v>
      </c>
    </row>
    <row r="56" spans="2:8">
      <c r="B56" s="79"/>
      <c r="C56" s="370"/>
      <c r="D56" s="371"/>
      <c r="E56" s="371"/>
      <c r="F56" s="372"/>
    </row>
    <row r="57" spans="2:8">
      <c r="B57" s="79"/>
      <c r="C57" s="373" t="s">
        <v>197</v>
      </c>
      <c r="D57" s="374"/>
      <c r="E57" s="374"/>
      <c r="F57" s="375"/>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9.76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60.99</v>
      </c>
      <c r="G61" s="147"/>
      <c r="H61" s="148"/>
    </row>
    <row r="62" spans="2:8" s="77" customFormat="1">
      <c r="B62" s="143"/>
      <c r="C62" s="144" t="s">
        <v>13</v>
      </c>
      <c r="D62" s="145" t="s">
        <v>202</v>
      </c>
      <c r="E62" s="146">
        <v>1.8499999999999999E-2</v>
      </c>
      <c r="F62" s="126">
        <f>TRUNC(((F26+F55)*E62),2)</f>
        <v>52.91</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76" t="s">
        <v>77</v>
      </c>
      <c r="D65" s="377"/>
      <c r="E65" s="149">
        <f>SUM(E59:E64)</f>
        <v>6.2700000000000006E-2</v>
      </c>
      <c r="F65" s="129">
        <f>TRUNC(SUM(F59:F64),2)</f>
        <v>123.66</v>
      </c>
    </row>
    <row r="66" spans="2:8">
      <c r="B66" s="79"/>
      <c r="C66" s="378"/>
      <c r="D66" s="368"/>
      <c r="E66" s="368"/>
      <c r="F66" s="379"/>
    </row>
    <row r="67" spans="2:8">
      <c r="B67" s="79"/>
      <c r="C67" s="373" t="s">
        <v>205</v>
      </c>
      <c r="D67" s="374"/>
      <c r="E67" s="374"/>
      <c r="F67" s="375"/>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96" t="s">
        <v>208</v>
      </c>
    </row>
    <row r="71" spans="2:8">
      <c r="B71" s="79"/>
      <c r="C71" s="93" t="s">
        <v>10</v>
      </c>
      <c r="D71" s="95" t="s">
        <v>209</v>
      </c>
      <c r="E71" s="146">
        <v>0</v>
      </c>
      <c r="F71" s="153">
        <f t="shared" si="1"/>
        <v>0</v>
      </c>
      <c r="H71" s="396"/>
    </row>
    <row r="72" spans="2:8">
      <c r="B72" s="79"/>
      <c r="C72" s="93" t="s">
        <v>13</v>
      </c>
      <c r="D72" s="95" t="s">
        <v>210</v>
      </c>
      <c r="E72" s="146">
        <v>0</v>
      </c>
      <c r="F72" s="153">
        <f t="shared" si="1"/>
        <v>0</v>
      </c>
      <c r="H72" s="396"/>
    </row>
    <row r="73" spans="2:8">
      <c r="B73" s="79"/>
      <c r="C73" s="93" t="s">
        <v>38</v>
      </c>
      <c r="D73" s="95" t="s">
        <v>84</v>
      </c>
      <c r="E73" s="146">
        <v>0</v>
      </c>
      <c r="F73" s="153">
        <f t="shared" si="1"/>
        <v>0</v>
      </c>
      <c r="H73" s="396"/>
    </row>
    <row r="74" spans="2:8">
      <c r="B74" s="79"/>
      <c r="C74" s="93" t="s">
        <v>40</v>
      </c>
      <c r="D74" s="95" t="s">
        <v>55</v>
      </c>
      <c r="E74" s="146">
        <v>0</v>
      </c>
      <c r="F74" s="153">
        <f t="shared" si="1"/>
        <v>0</v>
      </c>
      <c r="H74" s="396"/>
    </row>
    <row r="75" spans="2:8" ht="16.5" customHeight="1">
      <c r="B75" s="79"/>
      <c r="C75" s="376" t="s">
        <v>77</v>
      </c>
      <c r="D75" s="380"/>
      <c r="E75" s="154">
        <f>SUM(E69:E74)</f>
        <v>0</v>
      </c>
      <c r="F75" s="129">
        <f>TRUNC(SUM(F69:F74),2)</f>
        <v>0</v>
      </c>
    </row>
    <row r="76" spans="2:8">
      <c r="B76" s="79"/>
      <c r="C76" s="366"/>
      <c r="D76" s="367"/>
      <c r="E76" s="367"/>
      <c r="F76" s="369"/>
    </row>
    <row r="77" spans="2:8">
      <c r="B77" s="79"/>
      <c r="C77" s="366"/>
      <c r="D77" s="367"/>
      <c r="E77" s="367"/>
      <c r="F77" s="369"/>
    </row>
    <row r="78" spans="2:8" ht="40.5" customHeight="1">
      <c r="B78" s="79"/>
      <c r="C78" s="121">
        <v>4</v>
      </c>
      <c r="D78" s="361" t="s">
        <v>211</v>
      </c>
      <c r="E78" s="362"/>
      <c r="F78" s="124" t="s">
        <v>33</v>
      </c>
    </row>
    <row r="79" spans="2:8">
      <c r="B79" s="79"/>
      <c r="C79" s="93" t="s">
        <v>67</v>
      </c>
      <c r="D79" s="95" t="s">
        <v>212</v>
      </c>
      <c r="E79" s="155"/>
      <c r="F79" s="120">
        <f>F75</f>
        <v>0</v>
      </c>
    </row>
    <row r="80" spans="2:8">
      <c r="B80" s="79"/>
      <c r="C80" s="156"/>
      <c r="D80" s="387" t="s">
        <v>77</v>
      </c>
      <c r="E80" s="388"/>
      <c r="F80" s="118">
        <f>TRUNC(SUM(F79:F79),2)</f>
        <v>0</v>
      </c>
    </row>
    <row r="81" spans="2:6">
      <c r="B81" s="79"/>
      <c r="C81" s="373" t="s">
        <v>213</v>
      </c>
      <c r="D81" s="374"/>
      <c r="E81" s="374"/>
      <c r="F81" s="375"/>
    </row>
    <row r="82" spans="2:6">
      <c r="B82" s="79"/>
      <c r="C82" s="98">
        <v>5</v>
      </c>
      <c r="D82" s="389" t="s">
        <v>58</v>
      </c>
      <c r="E82" s="390"/>
      <c r="F82" s="101" t="s">
        <v>33</v>
      </c>
    </row>
    <row r="83" spans="2:6">
      <c r="B83" s="79"/>
      <c r="C83" s="93" t="s">
        <v>5</v>
      </c>
      <c r="D83" s="391" t="s">
        <v>214</v>
      </c>
      <c r="E83" s="392"/>
      <c r="F83" s="157">
        <f>'Uniformes - Pedreiro'!F5</f>
        <v>31.69</v>
      </c>
    </row>
    <row r="84" spans="2:6">
      <c r="B84" s="79"/>
      <c r="C84" s="93" t="s">
        <v>7</v>
      </c>
      <c r="D84" s="391" t="s">
        <v>215</v>
      </c>
      <c r="E84" s="392"/>
      <c r="F84" s="158">
        <f>'Equipamentos - Pedreiro'!F9</f>
        <v>17.86</v>
      </c>
    </row>
    <row r="85" spans="2:6">
      <c r="B85" s="79"/>
      <c r="C85" s="93" t="s">
        <v>10</v>
      </c>
      <c r="D85" s="391"/>
      <c r="E85" s="392"/>
      <c r="F85" s="120">
        <v>0</v>
      </c>
    </row>
    <row r="86" spans="2:6" ht="16.5" customHeight="1">
      <c r="B86" s="79"/>
      <c r="C86" s="376" t="s">
        <v>77</v>
      </c>
      <c r="D86" s="380"/>
      <c r="E86" s="377"/>
      <c r="F86" s="129">
        <f>TRUNC(SUM(F83:F85),2)</f>
        <v>49.55</v>
      </c>
    </row>
    <row r="87" spans="2:6">
      <c r="B87" s="79"/>
      <c r="C87" s="381"/>
      <c r="D87" s="382"/>
      <c r="E87" s="382"/>
      <c r="F87" s="383"/>
    </row>
    <row r="88" spans="2:6">
      <c r="B88" s="79"/>
      <c r="C88" s="384" t="s">
        <v>216</v>
      </c>
      <c r="D88" s="385"/>
      <c r="E88" s="385"/>
      <c r="F88" s="386"/>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15.16</v>
      </c>
    </row>
    <row r="91" spans="2:6">
      <c r="B91" s="79"/>
      <c r="C91" s="93" t="s">
        <v>7</v>
      </c>
      <c r="D91" s="102" t="s">
        <v>126</v>
      </c>
      <c r="E91" s="160">
        <f>'Planilha Almoxarife'!E91</f>
        <v>5.0000000000000001E-3</v>
      </c>
      <c r="F91" s="161">
        <f>TRUNC((F109*E91),2)</f>
        <v>15.16</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10.85</v>
      </c>
    </row>
    <row r="95" spans="2:6">
      <c r="B95" s="79"/>
      <c r="C95" s="163"/>
      <c r="D95" s="102" t="s">
        <v>220</v>
      </c>
      <c r="E95" s="160">
        <f>'Planilha Almoxarife'!E95</f>
        <v>1.5299999999999999E-2</v>
      </c>
      <c r="F95" s="161">
        <f>TRUNC(((F90+F91+F109)/E101*E95),2)</f>
        <v>50.33</v>
      </c>
    </row>
    <row r="96" spans="2:6">
      <c r="B96" s="79"/>
      <c r="C96" s="163"/>
      <c r="D96" s="122" t="s">
        <v>221</v>
      </c>
      <c r="E96" s="162"/>
      <c r="F96" s="161"/>
    </row>
    <row r="97" spans="2:6">
      <c r="B97" s="79"/>
      <c r="C97" s="163"/>
      <c r="D97" s="102" t="s">
        <v>222</v>
      </c>
      <c r="E97" s="160">
        <v>0.05</v>
      </c>
      <c r="F97" s="161">
        <f>TRUNC((F90+F91+F109)/E101*E97,2)</f>
        <v>164.48</v>
      </c>
    </row>
    <row r="98" spans="2:6">
      <c r="B98" s="79"/>
      <c r="C98" s="163"/>
      <c r="D98" s="122" t="s">
        <v>223</v>
      </c>
      <c r="E98" s="162"/>
      <c r="F98" s="164"/>
    </row>
    <row r="99" spans="2:6">
      <c r="B99" s="79"/>
      <c r="C99" s="163"/>
      <c r="D99" s="165"/>
      <c r="E99" s="160"/>
      <c r="F99" s="161">
        <f>TRUNC((F90+F91+F109)/E101*E99,2)</f>
        <v>0</v>
      </c>
    </row>
    <row r="100" spans="2:6">
      <c r="B100" s="79"/>
      <c r="C100" s="376" t="s">
        <v>77</v>
      </c>
      <c r="D100" s="377"/>
      <c r="E100" s="166">
        <f>SUM(E90:E98)</f>
        <v>7.8600000000000003E-2</v>
      </c>
      <c r="F100" s="167">
        <f>SUM(F90:F99)</f>
        <v>255.98</v>
      </c>
    </row>
    <row r="101" spans="2:6">
      <c r="B101" s="79"/>
      <c r="C101" s="168">
        <f>SUM(E94:E99)</f>
        <v>6.8599999999999994E-2</v>
      </c>
      <c r="D101" s="169" t="s">
        <v>224</v>
      </c>
      <c r="E101" s="170">
        <f>1-C101/1</f>
        <v>0.93140000000000001</v>
      </c>
      <c r="F101" s="171"/>
    </row>
    <row r="102" spans="2:6">
      <c r="B102" s="79"/>
      <c r="C102" s="401" t="s">
        <v>225</v>
      </c>
      <c r="D102" s="402"/>
      <c r="E102" s="402"/>
      <c r="F102" s="403"/>
    </row>
    <row r="103" spans="2:6" ht="30" customHeight="1">
      <c r="B103" s="79"/>
      <c r="C103" s="172"/>
      <c r="D103" s="361" t="s">
        <v>226</v>
      </c>
      <c r="E103" s="362"/>
      <c r="F103" s="124" t="s">
        <v>33</v>
      </c>
    </row>
    <row r="104" spans="2:6">
      <c r="B104" s="79"/>
      <c r="C104" s="93" t="s">
        <v>5</v>
      </c>
      <c r="D104" s="397" t="s">
        <v>227</v>
      </c>
      <c r="E104" s="397"/>
      <c r="F104" s="120">
        <f>F26</f>
        <v>1524.96</v>
      </c>
    </row>
    <row r="105" spans="2:6">
      <c r="B105" s="79"/>
      <c r="C105" s="93" t="s">
        <v>7</v>
      </c>
      <c r="D105" s="397" t="s">
        <v>228</v>
      </c>
      <c r="E105" s="397"/>
      <c r="F105" s="120">
        <f>F55</f>
        <v>1335.57</v>
      </c>
    </row>
    <row r="106" spans="2:6">
      <c r="B106" s="79"/>
      <c r="C106" s="93" t="s">
        <v>10</v>
      </c>
      <c r="D106" s="397" t="s">
        <v>229</v>
      </c>
      <c r="E106" s="397"/>
      <c r="F106" s="120">
        <f>F65</f>
        <v>123.66</v>
      </c>
    </row>
    <row r="107" spans="2:6">
      <c r="B107" s="79"/>
      <c r="C107" s="93" t="s">
        <v>13</v>
      </c>
      <c r="D107" s="391" t="s">
        <v>230</v>
      </c>
      <c r="E107" s="392"/>
      <c r="F107" s="120">
        <f>F80</f>
        <v>0</v>
      </c>
    </row>
    <row r="108" spans="2:6">
      <c r="B108" s="79"/>
      <c r="C108" s="93" t="s">
        <v>38</v>
      </c>
      <c r="D108" s="397" t="s">
        <v>231</v>
      </c>
      <c r="E108" s="397"/>
      <c r="F108" s="120">
        <f>F86</f>
        <v>49.55</v>
      </c>
    </row>
    <row r="109" spans="2:6">
      <c r="B109" s="79"/>
      <c r="C109" s="398" t="s">
        <v>232</v>
      </c>
      <c r="D109" s="399"/>
      <c r="E109" s="400"/>
      <c r="F109" s="173">
        <f>TRUNC(SUM(F104:F108),2)</f>
        <v>3033.74</v>
      </c>
    </row>
    <row r="110" spans="2:6">
      <c r="B110" s="79"/>
      <c r="C110" s="93" t="s">
        <v>40</v>
      </c>
      <c r="D110" s="391" t="s">
        <v>233</v>
      </c>
      <c r="E110" s="392"/>
      <c r="F110" s="174">
        <f>F100</f>
        <v>255.98</v>
      </c>
    </row>
    <row r="111" spans="2:6">
      <c r="B111" s="79"/>
      <c r="C111" s="393" t="s">
        <v>234</v>
      </c>
      <c r="D111" s="394"/>
      <c r="E111" s="362"/>
      <c r="F111" s="175">
        <f>SUM(F109:F110)</f>
        <v>3289.72</v>
      </c>
    </row>
    <row r="112" spans="2:6">
      <c r="B112" s="79"/>
      <c r="C112" s="176"/>
      <c r="D112" s="177"/>
      <c r="E112" s="177"/>
      <c r="F112" s="178"/>
    </row>
    <row r="113" spans="3:6">
      <c r="C113" s="395"/>
      <c r="D113" s="395"/>
      <c r="E113" s="395"/>
      <c r="F113" s="395"/>
    </row>
    <row r="128" spans="3:6">
      <c r="C128" s="78" t="s">
        <v>191</v>
      </c>
    </row>
    <row r="129" spans="3:3">
      <c r="C129" s="78" t="s">
        <v>235</v>
      </c>
    </row>
  </sheetData>
  <sheetProtection algorithmName="SHA-512" hashValue="hvVr4FpbOZtw0ntvEt8EhJxTdSLDgRmUoa8ud1dGhGG4mWPehmX71g59w2cHKPsU0A4potcNVVP0cITMI9WHqg==" saltValue="y+Ga2wTWNbI9aRAiYLR3qw=="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404" t="s">
        <v>247</v>
      </c>
      <c r="B4" s="404"/>
      <c r="C4" s="404"/>
      <c r="D4" s="404"/>
      <c r="E4" s="404"/>
      <c r="F4" s="75">
        <f>SUM(F2:F3)</f>
        <v>380.32</v>
      </c>
    </row>
    <row r="5" spans="1:6">
      <c r="A5" s="404" t="s">
        <v>248</v>
      </c>
      <c r="B5" s="404"/>
      <c r="C5" s="404"/>
      <c r="D5" s="404"/>
      <c r="E5" s="404"/>
      <c r="F5" s="75">
        <f>TRUNC(F4/12,2)</f>
        <v>31.69</v>
      </c>
    </row>
  </sheetData>
  <sheetProtection algorithmName="SHA-512" hashValue="CWXLfhd2qxIlQNcyxJLwz1guwxXeqko2Km39VFukG8YFbCK3K4/sydb9x2QMYx5ccyq63J3ddRyMW2Yxbk2rNg==" saltValue="1PAWcvgbDYYCi+mqLyUSow=="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304</v>
      </c>
      <c r="C2" s="74">
        <v>1</v>
      </c>
      <c r="D2" s="74" t="s">
        <v>243</v>
      </c>
      <c r="E2" s="193">
        <v>18.36</v>
      </c>
      <c r="F2" s="75">
        <f t="shared" ref="F2:F7" si="0">E2*C2</f>
        <v>18.36</v>
      </c>
    </row>
    <row r="3" spans="1:6" ht="30">
      <c r="A3" s="72">
        <v>2</v>
      </c>
      <c r="B3" s="73" t="s">
        <v>290</v>
      </c>
      <c r="C3" s="74">
        <v>2</v>
      </c>
      <c r="D3" s="74" t="s">
        <v>243</v>
      </c>
      <c r="E3" s="193">
        <v>4.18</v>
      </c>
      <c r="F3" s="75">
        <f t="shared" si="0"/>
        <v>8.36</v>
      </c>
    </row>
    <row r="4" spans="1:6" ht="45">
      <c r="A4" s="72">
        <v>3</v>
      </c>
      <c r="B4" s="73" t="s">
        <v>250</v>
      </c>
      <c r="C4" s="74">
        <v>40</v>
      </c>
      <c r="D4" s="74" t="s">
        <v>243</v>
      </c>
      <c r="E4" s="193">
        <v>2.94</v>
      </c>
      <c r="F4" s="75">
        <f t="shared" si="0"/>
        <v>117.6</v>
      </c>
    </row>
    <row r="5" spans="1:6" ht="30">
      <c r="A5" s="72">
        <v>4</v>
      </c>
      <c r="B5" s="73" t="s">
        <v>305</v>
      </c>
      <c r="C5" s="74">
        <v>6</v>
      </c>
      <c r="D5" s="74" t="s">
        <v>243</v>
      </c>
      <c r="E5" s="193">
        <v>1.24</v>
      </c>
      <c r="F5" s="75">
        <f t="shared" si="0"/>
        <v>7.44</v>
      </c>
    </row>
    <row r="6" spans="1:6" ht="30">
      <c r="A6" s="72">
        <v>5</v>
      </c>
      <c r="B6" s="73" t="s">
        <v>306</v>
      </c>
      <c r="C6" s="74">
        <v>4</v>
      </c>
      <c r="D6" s="74" t="s">
        <v>246</v>
      </c>
      <c r="E6" s="193">
        <v>11.3</v>
      </c>
      <c r="F6" s="75">
        <f t="shared" si="0"/>
        <v>45.2</v>
      </c>
    </row>
    <row r="7" spans="1:6" ht="30">
      <c r="A7" s="72">
        <v>6</v>
      </c>
      <c r="B7" s="73" t="s">
        <v>307</v>
      </c>
      <c r="C7" s="74">
        <v>2</v>
      </c>
      <c r="D7" s="74" t="s">
        <v>243</v>
      </c>
      <c r="E7" s="193">
        <v>8.6999999999999993</v>
      </c>
      <c r="F7" s="75">
        <f t="shared" si="0"/>
        <v>17.399999999999999</v>
      </c>
    </row>
    <row r="8" spans="1:6">
      <c r="A8" s="404" t="s">
        <v>247</v>
      </c>
      <c r="B8" s="404"/>
      <c r="C8" s="404"/>
      <c r="D8" s="404"/>
      <c r="E8" s="404"/>
      <c r="F8" s="75">
        <f>SUM(F2:F7)</f>
        <v>214.36</v>
      </c>
    </row>
    <row r="9" spans="1:6">
      <c r="A9" s="404" t="s">
        <v>248</v>
      </c>
      <c r="B9" s="404"/>
      <c r="C9" s="404"/>
      <c r="D9" s="404"/>
      <c r="E9" s="404"/>
      <c r="F9" s="75">
        <f>TRUNC(F8/12,2)</f>
        <v>17.86</v>
      </c>
    </row>
  </sheetData>
  <sheetProtection algorithmName="SHA-512" hashValue="NovkF3uoyr7ZcCkBU63F5KEPGJX63r4227pZOvXuQpbs/fc8+F/Hylbaqr7KvML+hV4Sjc3wQshBJ8xpGj1teg==" saltValue="9pjPKHvKl2YJvcAf62ZBxA==" spinCount="100000" sheet="1" objects="1" scenarios="1" formatCells="0"/>
  <mergeCells count="2">
    <mergeCell ref="A8:E8"/>
    <mergeCell ref="A9:E9"/>
  </mergeCells>
  <pageMargins left="0.51180555555555596" right="0.51180555555555596" top="0.78680555555555598" bottom="0.78680555555555598" header="0.31458333333333299" footer="0.31458333333333299"/>
  <pageSetup paperSize="9" scale="88" fitToHeight="0" orientation="portrai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5"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308</v>
      </c>
      <c r="F19" s="348"/>
      <c r="H19" s="78"/>
    </row>
    <row r="20" spans="2:8" s="76" customFormat="1">
      <c r="B20" s="89"/>
      <c r="C20" s="93">
        <v>3</v>
      </c>
      <c r="D20" s="94" t="s">
        <v>170</v>
      </c>
      <c r="E20" s="410">
        <v>1110.3399999999999</v>
      </c>
      <c r="F20" s="350"/>
      <c r="H20" s="78"/>
    </row>
    <row r="21" spans="2:8" s="76" customFormat="1">
      <c r="B21" s="89"/>
      <c r="C21" s="93">
        <v>4</v>
      </c>
      <c r="D21" s="94" t="s">
        <v>171</v>
      </c>
      <c r="E21" s="345" t="s">
        <v>309</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1110.3399999999999</v>
      </c>
    </row>
    <row r="26" spans="2:8">
      <c r="B26" s="79"/>
      <c r="C26" s="107"/>
      <c r="D26" s="108" t="s">
        <v>77</v>
      </c>
      <c r="E26" s="109"/>
      <c r="F26" s="110">
        <f>TRUNC(SUM(F25:F25),2)</f>
        <v>1110.3399999999999</v>
      </c>
    </row>
    <row r="27" spans="2:8">
      <c r="B27" s="79"/>
      <c r="C27" s="356" t="s">
        <v>175</v>
      </c>
      <c r="D27" s="357"/>
      <c r="E27" s="357"/>
      <c r="F27" s="358"/>
    </row>
    <row r="28" spans="2:8">
      <c r="B28" s="79"/>
      <c r="C28" s="98" t="s">
        <v>176</v>
      </c>
      <c r="D28" s="111" t="s">
        <v>177</v>
      </c>
      <c r="E28" s="112"/>
      <c r="F28" s="101" t="s">
        <v>33</v>
      </c>
    </row>
    <row r="29" spans="2:8">
      <c r="B29" s="79"/>
      <c r="C29" s="93" t="s">
        <v>5</v>
      </c>
      <c r="D29" s="95" t="s">
        <v>178</v>
      </c>
      <c r="E29" s="113">
        <v>8.3299999999999999E-2</v>
      </c>
      <c r="F29" s="114">
        <f>TRUNC(($F$26*E29),2)</f>
        <v>92.49</v>
      </c>
    </row>
    <row r="30" spans="2:8">
      <c r="B30" s="79"/>
      <c r="C30" s="93" t="s">
        <v>7</v>
      </c>
      <c r="D30" s="115" t="s">
        <v>179</v>
      </c>
      <c r="E30" s="116">
        <v>0.121</v>
      </c>
      <c r="F30" s="114">
        <f>TRUNC(($F$26*E30),2)</f>
        <v>134.35</v>
      </c>
    </row>
    <row r="31" spans="2:8">
      <c r="B31" s="79"/>
      <c r="C31" s="107"/>
      <c r="D31" s="108" t="s">
        <v>77</v>
      </c>
      <c r="E31" s="117">
        <f>SUM(E29:E30)</f>
        <v>0.20430000000000001</v>
      </c>
      <c r="F31" s="118">
        <f>TRUNC(SUM(F29:F30),2)</f>
        <v>226.84</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267.43</v>
      </c>
    </row>
    <row r="35" spans="2:6">
      <c r="B35" s="79"/>
      <c r="C35" s="93" t="s">
        <v>7</v>
      </c>
      <c r="D35" s="102" t="s">
        <v>183</v>
      </c>
      <c r="E35" s="125">
        <v>2.5000000000000001E-2</v>
      </c>
      <c r="F35" s="126">
        <f t="shared" si="0"/>
        <v>33.42</v>
      </c>
    </row>
    <row r="36" spans="2:6">
      <c r="B36" s="79"/>
      <c r="C36" s="93" t="s">
        <v>10</v>
      </c>
      <c r="D36" s="102" t="s">
        <v>184</v>
      </c>
      <c r="E36" s="125">
        <f>'Planilha Almoxarife'!$E$36</f>
        <v>3.4099999999999998E-2</v>
      </c>
      <c r="F36" s="126">
        <f t="shared" si="0"/>
        <v>45.59</v>
      </c>
    </row>
    <row r="37" spans="2:6">
      <c r="B37" s="79"/>
      <c r="C37" s="93" t="s">
        <v>13</v>
      </c>
      <c r="D37" s="102" t="s">
        <v>185</v>
      </c>
      <c r="E37" s="125">
        <v>1.4999999999999999E-2</v>
      </c>
      <c r="F37" s="126">
        <f t="shared" si="0"/>
        <v>20.05</v>
      </c>
    </row>
    <row r="38" spans="2:6">
      <c r="B38" s="79"/>
      <c r="C38" s="93" t="s">
        <v>38</v>
      </c>
      <c r="D38" s="102" t="s">
        <v>186</v>
      </c>
      <c r="E38" s="125">
        <v>0.01</v>
      </c>
      <c r="F38" s="126">
        <f t="shared" si="0"/>
        <v>13.37</v>
      </c>
    </row>
    <row r="39" spans="2:6">
      <c r="B39" s="79"/>
      <c r="C39" s="93" t="s">
        <v>40</v>
      </c>
      <c r="D39" s="102" t="s">
        <v>187</v>
      </c>
      <c r="E39" s="125">
        <v>6.0000000000000001E-3</v>
      </c>
      <c r="F39" s="126">
        <f t="shared" si="0"/>
        <v>8.02</v>
      </c>
    </row>
    <row r="40" spans="2:6">
      <c r="B40" s="79"/>
      <c r="C40" s="93" t="s">
        <v>42</v>
      </c>
      <c r="D40" s="102" t="s">
        <v>188</v>
      </c>
      <c r="E40" s="125">
        <v>2E-3</v>
      </c>
      <c r="F40" s="126">
        <f t="shared" si="0"/>
        <v>2.67</v>
      </c>
    </row>
    <row r="41" spans="2:6">
      <c r="B41" s="79"/>
      <c r="C41" s="93" t="s">
        <v>44</v>
      </c>
      <c r="D41" s="102" t="s">
        <v>74</v>
      </c>
      <c r="E41" s="125">
        <v>0.08</v>
      </c>
      <c r="F41" s="126">
        <f t="shared" si="0"/>
        <v>106.97</v>
      </c>
    </row>
    <row r="42" spans="2:6">
      <c r="B42" s="79"/>
      <c r="C42" s="359" t="s">
        <v>77</v>
      </c>
      <c r="D42" s="360"/>
      <c r="E42" s="128">
        <f>SUM(E34:E41)</f>
        <v>0.37209999999999999</v>
      </c>
      <c r="F42" s="129">
        <f>TRUNC(SUM(F34:F41),2)</f>
        <v>497.52</v>
      </c>
    </row>
    <row r="43" spans="2:6" ht="11.1" customHeight="1">
      <c r="B43" s="79"/>
      <c r="C43" s="93"/>
      <c r="D43" s="102"/>
      <c r="E43" s="130"/>
      <c r="F43" s="120"/>
    </row>
    <row r="44" spans="2:6">
      <c r="B44" s="79"/>
      <c r="C44" s="121" t="s">
        <v>189</v>
      </c>
      <c r="D44" s="361" t="s">
        <v>48</v>
      </c>
      <c r="E44" s="362"/>
      <c r="F44" s="124" t="s">
        <v>33</v>
      </c>
    </row>
    <row r="45" spans="2:6" ht="16.5" customHeight="1">
      <c r="B45" s="79"/>
      <c r="C45" s="93" t="s">
        <v>5</v>
      </c>
      <c r="D45" s="131" t="s">
        <v>190</v>
      </c>
      <c r="E45" s="134" t="s">
        <v>191</v>
      </c>
      <c r="F45" s="132">
        <f>IF(E45="NÃO",0,TRUNC(((4*2)*21)-0.06*F25,2))</f>
        <v>101.37</v>
      </c>
    </row>
    <row r="46" spans="2:6" ht="17.25" customHeight="1">
      <c r="B46" s="79"/>
      <c r="C46" s="93" t="s">
        <v>7</v>
      </c>
      <c r="D46" s="133" t="s">
        <v>192</v>
      </c>
      <c r="E46" s="194">
        <v>13</v>
      </c>
      <c r="F46" s="135">
        <f>TRUNC(((E46)*21)*90%,2)</f>
        <v>245.7</v>
      </c>
    </row>
    <row r="47" spans="2:6" ht="17.25" customHeight="1">
      <c r="B47" s="79"/>
      <c r="C47" s="93" t="s">
        <v>10</v>
      </c>
      <c r="D47" s="363" t="s">
        <v>193</v>
      </c>
      <c r="E47" s="364"/>
      <c r="F47" s="136">
        <v>3.5</v>
      </c>
    </row>
    <row r="48" spans="2:6" ht="17.25" customHeight="1">
      <c r="B48" s="79"/>
      <c r="C48" s="93" t="s">
        <v>13</v>
      </c>
      <c r="D48" s="363" t="s">
        <v>194</v>
      </c>
      <c r="E48" s="364"/>
      <c r="F48" s="136">
        <v>15</v>
      </c>
    </row>
    <row r="49" spans="2:8">
      <c r="B49" s="79"/>
      <c r="C49" s="137"/>
      <c r="D49" s="365" t="s">
        <v>77</v>
      </c>
      <c r="E49" s="360"/>
      <c r="F49" s="118">
        <f>TRUNC(SUM(F45:F48),2)</f>
        <v>365.57</v>
      </c>
    </row>
    <row r="50" spans="2:8">
      <c r="B50" s="79"/>
      <c r="C50" s="366"/>
      <c r="D50" s="367"/>
      <c r="E50" s="368"/>
      <c r="F50" s="369"/>
    </row>
    <row r="51" spans="2:8" ht="32.25" customHeight="1">
      <c r="B51" s="79"/>
      <c r="C51" s="121">
        <v>2</v>
      </c>
      <c r="D51" s="138" t="s">
        <v>195</v>
      </c>
      <c r="E51" s="139" t="s">
        <v>32</v>
      </c>
      <c r="F51" s="124" t="s">
        <v>33</v>
      </c>
    </row>
    <row r="52" spans="2:8">
      <c r="B52" s="79"/>
      <c r="C52" s="93" t="s">
        <v>176</v>
      </c>
      <c r="D52" s="95" t="s">
        <v>177</v>
      </c>
      <c r="E52" s="113">
        <f>E31</f>
        <v>0.20430000000000001</v>
      </c>
      <c r="F52" s="120">
        <f>F31</f>
        <v>226.84</v>
      </c>
    </row>
    <row r="53" spans="2:8">
      <c r="B53" s="79"/>
      <c r="C53" s="93" t="s">
        <v>180</v>
      </c>
      <c r="D53" s="115" t="s">
        <v>196</v>
      </c>
      <c r="E53" s="116">
        <f>E42</f>
        <v>0.37209999999999999</v>
      </c>
      <c r="F53" s="120">
        <f>F42</f>
        <v>497.52</v>
      </c>
    </row>
    <row r="54" spans="2:8">
      <c r="B54" s="79"/>
      <c r="C54" s="93" t="s">
        <v>189</v>
      </c>
      <c r="D54" s="115" t="s">
        <v>48</v>
      </c>
      <c r="E54" s="140"/>
      <c r="F54" s="120">
        <f>F49</f>
        <v>365.57</v>
      </c>
    </row>
    <row r="55" spans="2:8">
      <c r="B55" s="79"/>
      <c r="C55" s="137"/>
      <c r="D55" s="127" t="s">
        <v>77</v>
      </c>
      <c r="E55" s="141"/>
      <c r="F55" s="118">
        <f>SUM(F52:F54)</f>
        <v>1089.93</v>
      </c>
    </row>
    <row r="56" spans="2:8">
      <c r="B56" s="79"/>
      <c r="C56" s="370"/>
      <c r="D56" s="371"/>
      <c r="E56" s="371"/>
      <c r="F56" s="372"/>
    </row>
    <row r="57" spans="2:8">
      <c r="B57" s="79"/>
      <c r="C57" s="373" t="s">
        <v>197</v>
      </c>
      <c r="D57" s="374"/>
      <c r="E57" s="374"/>
      <c r="F57" s="375"/>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44.41</v>
      </c>
      <c r="G61" s="147"/>
      <c r="H61" s="148"/>
    </row>
    <row r="62" spans="2:8" s="77" customFormat="1">
      <c r="B62" s="143"/>
      <c r="C62" s="144" t="s">
        <v>13</v>
      </c>
      <c r="D62" s="145" t="s">
        <v>202</v>
      </c>
      <c r="E62" s="146">
        <v>1.8499999999999999E-2</v>
      </c>
      <c r="F62" s="126">
        <f>TRUNC(((F26+F55)*E62),2)</f>
        <v>40.700000000000003</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76" t="s">
        <v>77</v>
      </c>
      <c r="D65" s="377"/>
      <c r="E65" s="149">
        <f>SUM(E59:E64)</f>
        <v>6.2700000000000006E-2</v>
      </c>
      <c r="F65" s="129">
        <f>TRUNC(SUM(F59:F64),2)</f>
        <v>92.71</v>
      </c>
    </row>
    <row r="66" spans="2:8">
      <c r="B66" s="79"/>
      <c r="C66" s="378"/>
      <c r="D66" s="368"/>
      <c r="E66" s="368"/>
      <c r="F66" s="379"/>
    </row>
    <row r="67" spans="2:8">
      <c r="B67" s="79"/>
      <c r="C67" s="373" t="s">
        <v>205</v>
      </c>
      <c r="D67" s="374"/>
      <c r="E67" s="374"/>
      <c r="F67" s="375"/>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96" t="s">
        <v>208</v>
      </c>
    </row>
    <row r="71" spans="2:8">
      <c r="B71" s="79"/>
      <c r="C71" s="93" t="s">
        <v>10</v>
      </c>
      <c r="D71" s="95" t="s">
        <v>209</v>
      </c>
      <c r="E71" s="146">
        <v>0</v>
      </c>
      <c r="F71" s="153">
        <f t="shared" si="1"/>
        <v>0</v>
      </c>
      <c r="H71" s="396"/>
    </row>
    <row r="72" spans="2:8">
      <c r="B72" s="79"/>
      <c r="C72" s="93" t="s">
        <v>13</v>
      </c>
      <c r="D72" s="95" t="s">
        <v>210</v>
      </c>
      <c r="E72" s="146">
        <v>0</v>
      </c>
      <c r="F72" s="153">
        <f t="shared" si="1"/>
        <v>0</v>
      </c>
      <c r="H72" s="396"/>
    </row>
    <row r="73" spans="2:8">
      <c r="B73" s="79"/>
      <c r="C73" s="93" t="s">
        <v>38</v>
      </c>
      <c r="D73" s="95" t="s">
        <v>84</v>
      </c>
      <c r="E73" s="146">
        <v>0</v>
      </c>
      <c r="F73" s="153">
        <f t="shared" si="1"/>
        <v>0</v>
      </c>
      <c r="H73" s="396"/>
    </row>
    <row r="74" spans="2:8">
      <c r="B74" s="79"/>
      <c r="C74" s="93" t="s">
        <v>40</v>
      </c>
      <c r="D74" s="95" t="s">
        <v>55</v>
      </c>
      <c r="E74" s="146">
        <v>0</v>
      </c>
      <c r="F74" s="153">
        <f t="shared" si="1"/>
        <v>0</v>
      </c>
      <c r="H74" s="396"/>
    </row>
    <row r="75" spans="2:8" ht="16.5" customHeight="1">
      <c r="B75" s="79"/>
      <c r="C75" s="376" t="s">
        <v>77</v>
      </c>
      <c r="D75" s="380"/>
      <c r="E75" s="154">
        <f>SUM(E69:E74)</f>
        <v>0</v>
      </c>
      <c r="F75" s="129">
        <f>TRUNC(SUM(F69:F74),2)</f>
        <v>0</v>
      </c>
    </row>
    <row r="76" spans="2:8">
      <c r="B76" s="79"/>
      <c r="C76" s="366"/>
      <c r="D76" s="367"/>
      <c r="E76" s="367"/>
      <c r="F76" s="369"/>
    </row>
    <row r="77" spans="2:8">
      <c r="B77" s="79"/>
      <c r="C77" s="366"/>
      <c r="D77" s="367"/>
      <c r="E77" s="367"/>
      <c r="F77" s="369"/>
    </row>
    <row r="78" spans="2:8" ht="40.5" customHeight="1">
      <c r="B78" s="79"/>
      <c r="C78" s="121">
        <v>4</v>
      </c>
      <c r="D78" s="361" t="s">
        <v>211</v>
      </c>
      <c r="E78" s="362"/>
      <c r="F78" s="124" t="s">
        <v>33</v>
      </c>
    </row>
    <row r="79" spans="2:8">
      <c r="B79" s="79"/>
      <c r="C79" s="93" t="s">
        <v>67</v>
      </c>
      <c r="D79" s="95" t="s">
        <v>212</v>
      </c>
      <c r="E79" s="155"/>
      <c r="F79" s="120">
        <f>F75</f>
        <v>0</v>
      </c>
    </row>
    <row r="80" spans="2:8">
      <c r="B80" s="79"/>
      <c r="C80" s="156"/>
      <c r="D80" s="387" t="s">
        <v>77</v>
      </c>
      <c r="E80" s="388"/>
      <c r="F80" s="118">
        <f>TRUNC(SUM(F79:F79),2)</f>
        <v>0</v>
      </c>
    </row>
    <row r="81" spans="2:6">
      <c r="B81" s="79"/>
      <c r="C81" s="373" t="s">
        <v>213</v>
      </c>
      <c r="D81" s="374"/>
      <c r="E81" s="374"/>
      <c r="F81" s="375"/>
    </row>
    <row r="82" spans="2:6">
      <c r="B82" s="79"/>
      <c r="C82" s="98">
        <v>5</v>
      </c>
      <c r="D82" s="389" t="s">
        <v>58</v>
      </c>
      <c r="E82" s="390"/>
      <c r="F82" s="101" t="s">
        <v>33</v>
      </c>
    </row>
    <row r="83" spans="2:6">
      <c r="B83" s="79"/>
      <c r="C83" s="93" t="s">
        <v>5</v>
      </c>
      <c r="D83" s="391" t="s">
        <v>214</v>
      </c>
      <c r="E83" s="392"/>
      <c r="F83" s="157">
        <f>'Uniformes - Aux. Pedreiro'!F5</f>
        <v>31.69</v>
      </c>
    </row>
    <row r="84" spans="2:6">
      <c r="B84" s="79"/>
      <c r="C84" s="93" t="s">
        <v>7</v>
      </c>
      <c r="D84" s="391" t="s">
        <v>215</v>
      </c>
      <c r="E84" s="392"/>
      <c r="F84" s="158">
        <f>'Equipamentos - Aux. Pedreiro'!F9</f>
        <v>17.86</v>
      </c>
    </row>
    <row r="85" spans="2:6">
      <c r="B85" s="79"/>
      <c r="C85" s="93" t="s">
        <v>10</v>
      </c>
      <c r="D85" s="391"/>
      <c r="E85" s="392"/>
      <c r="F85" s="120">
        <v>0</v>
      </c>
    </row>
    <row r="86" spans="2:6" ht="16.5" customHeight="1">
      <c r="B86" s="79"/>
      <c r="C86" s="376" t="s">
        <v>77</v>
      </c>
      <c r="D86" s="380"/>
      <c r="E86" s="377"/>
      <c r="F86" s="129">
        <f>TRUNC(SUM(F83:F85),2)</f>
        <v>49.55</v>
      </c>
    </row>
    <row r="87" spans="2:6">
      <c r="B87" s="79"/>
      <c r="C87" s="381"/>
      <c r="D87" s="382"/>
      <c r="E87" s="382"/>
      <c r="F87" s="383"/>
    </row>
    <row r="88" spans="2:6">
      <c r="B88" s="79"/>
      <c r="C88" s="384" t="s">
        <v>216</v>
      </c>
      <c r="D88" s="385"/>
      <c r="E88" s="385"/>
      <c r="F88" s="386"/>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11.71</v>
      </c>
    </row>
    <row r="91" spans="2:6">
      <c r="B91" s="79"/>
      <c r="C91" s="93" t="s">
        <v>7</v>
      </c>
      <c r="D91" s="102" t="s">
        <v>126</v>
      </c>
      <c r="E91" s="160">
        <f>'Planilha Almoxarife'!E91</f>
        <v>5.0000000000000001E-3</v>
      </c>
      <c r="F91" s="161">
        <f>TRUNC((F109*E91),2)</f>
        <v>11.71</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8.3800000000000008</v>
      </c>
    </row>
    <row r="95" spans="2:6">
      <c r="B95" s="79"/>
      <c r="C95" s="163"/>
      <c r="D95" s="102" t="s">
        <v>220</v>
      </c>
      <c r="E95" s="160">
        <f>'Planilha Almoxarife'!E95</f>
        <v>1.5299999999999999E-2</v>
      </c>
      <c r="F95" s="161">
        <f>TRUNC(((F90+F91+F109)/E101*E95),2)</f>
        <v>38.86</v>
      </c>
    </row>
    <row r="96" spans="2:6">
      <c r="B96" s="79"/>
      <c r="C96" s="163"/>
      <c r="D96" s="122" t="s">
        <v>221</v>
      </c>
      <c r="E96" s="162"/>
      <c r="F96" s="161"/>
    </row>
    <row r="97" spans="2:6">
      <c r="B97" s="79"/>
      <c r="C97" s="163"/>
      <c r="D97" s="102" t="s">
        <v>222</v>
      </c>
      <c r="E97" s="160">
        <v>0.05</v>
      </c>
      <c r="F97" s="161">
        <f>TRUNC((F90+F91+F109)/E101*E97,2)</f>
        <v>127.01</v>
      </c>
    </row>
    <row r="98" spans="2:6">
      <c r="B98" s="79"/>
      <c r="C98" s="163"/>
      <c r="D98" s="122" t="s">
        <v>223</v>
      </c>
      <c r="E98" s="162"/>
      <c r="F98" s="164"/>
    </row>
    <row r="99" spans="2:6">
      <c r="B99" s="79"/>
      <c r="C99" s="163"/>
      <c r="D99" s="165"/>
      <c r="E99" s="160"/>
      <c r="F99" s="161">
        <f>TRUNC((F90+F91+F109)/E101*E99,2)</f>
        <v>0</v>
      </c>
    </row>
    <row r="100" spans="2:6">
      <c r="B100" s="79"/>
      <c r="C100" s="376" t="s">
        <v>77</v>
      </c>
      <c r="D100" s="377"/>
      <c r="E100" s="166">
        <f>SUM(E90:E98)</f>
        <v>7.8600000000000003E-2</v>
      </c>
      <c r="F100" s="167">
        <f>SUM(F90:F99)</f>
        <v>197.67</v>
      </c>
    </row>
    <row r="101" spans="2:6">
      <c r="B101" s="79"/>
      <c r="C101" s="168">
        <f>SUM(E94:E99)</f>
        <v>6.8599999999999994E-2</v>
      </c>
      <c r="D101" s="169" t="s">
        <v>224</v>
      </c>
      <c r="E101" s="170">
        <f>1-C101/1</f>
        <v>0.93140000000000001</v>
      </c>
      <c r="F101" s="171"/>
    </row>
    <row r="102" spans="2:6">
      <c r="B102" s="79"/>
      <c r="C102" s="401" t="s">
        <v>225</v>
      </c>
      <c r="D102" s="402"/>
      <c r="E102" s="402"/>
      <c r="F102" s="403"/>
    </row>
    <row r="103" spans="2:6" ht="30" customHeight="1">
      <c r="B103" s="79"/>
      <c r="C103" s="172"/>
      <c r="D103" s="361" t="s">
        <v>226</v>
      </c>
      <c r="E103" s="362"/>
      <c r="F103" s="124" t="s">
        <v>33</v>
      </c>
    </row>
    <row r="104" spans="2:6">
      <c r="B104" s="79"/>
      <c r="C104" s="93" t="s">
        <v>5</v>
      </c>
      <c r="D104" s="397" t="s">
        <v>227</v>
      </c>
      <c r="E104" s="397"/>
      <c r="F104" s="120">
        <f>F26</f>
        <v>1110.3399999999999</v>
      </c>
    </row>
    <row r="105" spans="2:6">
      <c r="B105" s="79"/>
      <c r="C105" s="93" t="s">
        <v>7</v>
      </c>
      <c r="D105" s="397" t="s">
        <v>228</v>
      </c>
      <c r="E105" s="397"/>
      <c r="F105" s="120">
        <f>F55</f>
        <v>1089.93</v>
      </c>
    </row>
    <row r="106" spans="2:6">
      <c r="B106" s="79"/>
      <c r="C106" s="93" t="s">
        <v>10</v>
      </c>
      <c r="D106" s="397" t="s">
        <v>229</v>
      </c>
      <c r="E106" s="397"/>
      <c r="F106" s="120">
        <f>F65</f>
        <v>92.71</v>
      </c>
    </row>
    <row r="107" spans="2:6">
      <c r="B107" s="79"/>
      <c r="C107" s="93" t="s">
        <v>13</v>
      </c>
      <c r="D107" s="391" t="s">
        <v>230</v>
      </c>
      <c r="E107" s="392"/>
      <c r="F107" s="120">
        <f>F80</f>
        <v>0</v>
      </c>
    </row>
    <row r="108" spans="2:6">
      <c r="B108" s="79"/>
      <c r="C108" s="93" t="s">
        <v>38</v>
      </c>
      <c r="D108" s="397" t="s">
        <v>231</v>
      </c>
      <c r="E108" s="397"/>
      <c r="F108" s="120">
        <f>F86</f>
        <v>49.55</v>
      </c>
    </row>
    <row r="109" spans="2:6">
      <c r="B109" s="79"/>
      <c r="C109" s="398" t="s">
        <v>232</v>
      </c>
      <c r="D109" s="399"/>
      <c r="E109" s="400"/>
      <c r="F109" s="173">
        <f>TRUNC(SUM(F104:F108),2)</f>
        <v>2342.5300000000002</v>
      </c>
    </row>
    <row r="110" spans="2:6">
      <c r="B110" s="79"/>
      <c r="C110" s="93" t="s">
        <v>40</v>
      </c>
      <c r="D110" s="391" t="s">
        <v>233</v>
      </c>
      <c r="E110" s="392"/>
      <c r="F110" s="174">
        <f>F100</f>
        <v>197.67</v>
      </c>
    </row>
    <row r="111" spans="2:6">
      <c r="B111" s="79"/>
      <c r="C111" s="393" t="s">
        <v>234</v>
      </c>
      <c r="D111" s="394"/>
      <c r="E111" s="362"/>
      <c r="F111" s="175">
        <f>SUM(F109:F110)</f>
        <v>2540.1999999999998</v>
      </c>
    </row>
    <row r="112" spans="2:6">
      <c r="B112" s="79"/>
      <c r="C112" s="176"/>
      <c r="D112" s="177"/>
      <c r="E112" s="177"/>
      <c r="F112" s="178"/>
    </row>
    <row r="113" spans="3:6">
      <c r="C113" s="395"/>
      <c r="D113" s="395"/>
      <c r="E113" s="395"/>
      <c r="F113" s="395"/>
    </row>
    <row r="128" spans="3:6">
      <c r="C128" s="78" t="s">
        <v>191</v>
      </c>
    </row>
    <row r="129" spans="3:3">
      <c r="C129" s="78" t="s">
        <v>235</v>
      </c>
    </row>
  </sheetData>
  <sheetProtection algorithmName="SHA-512" hashValue="ZWI877A749wvJ5N59RvRls2gAxzWbgTVPiorINr8QHfYGl3WncZkHQhVLmFQAzWScZHmQbiL9x8zR+INi0Wy5A==" saltValue="ueSYO61b965Nd2CzqyL+5Q=="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70" zoomScale="120" zoomScaleNormal="160" zoomScaleSheetLayoutView="120" workbookViewId="0">
      <selection activeCell="F94" sqref="F94"/>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140625"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140625"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140625"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140625"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140625"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140625"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140625"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140625"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140625"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140625"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140625"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140625"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140625"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140625"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140625"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140625"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140625"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140625"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140625"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140625"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140625"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140625"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140625"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140625"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140625"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140625"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140625"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140625"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140625"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140625"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140625"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140625"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140625"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140625"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140625"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140625"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140625"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140625"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140625"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140625"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140625"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140625"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140625"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140625"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140625"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140625"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140625"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140625"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140625"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140625"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140625"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140625"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140625"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140625"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140625"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140625"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140625"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140625"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140625"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140625"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140625"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140625"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140625"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140625"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169</v>
      </c>
      <c r="F19" s="348"/>
      <c r="H19" s="78"/>
    </row>
    <row r="20" spans="2:8" s="76" customFormat="1">
      <c r="B20" s="89"/>
      <c r="C20" s="93">
        <v>3</v>
      </c>
      <c r="D20" s="94" t="s">
        <v>170</v>
      </c>
      <c r="E20" s="349">
        <v>1241.6300000000001</v>
      </c>
      <c r="F20" s="350"/>
      <c r="H20" s="78"/>
    </row>
    <row r="21" spans="2:8" s="76" customFormat="1">
      <c r="B21" s="89"/>
      <c r="C21" s="93">
        <v>4</v>
      </c>
      <c r="D21" s="94" t="s">
        <v>171</v>
      </c>
      <c r="E21" s="345" t="s">
        <v>172</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1241.6300000000001</v>
      </c>
    </row>
    <row r="26" spans="2:8">
      <c r="B26" s="79"/>
      <c r="C26" s="107"/>
      <c r="D26" s="108" t="s">
        <v>77</v>
      </c>
      <c r="E26" s="109"/>
      <c r="F26" s="110">
        <f>TRUNC(SUM(F25:F25),2)</f>
        <v>1241.6300000000001</v>
      </c>
    </row>
    <row r="27" spans="2:8">
      <c r="B27" s="79"/>
      <c r="C27" s="356" t="s">
        <v>175</v>
      </c>
      <c r="D27" s="357"/>
      <c r="E27" s="357"/>
      <c r="F27" s="358"/>
    </row>
    <row r="28" spans="2:8">
      <c r="B28" s="79"/>
      <c r="C28" s="98" t="s">
        <v>176</v>
      </c>
      <c r="D28" s="111" t="s">
        <v>177</v>
      </c>
      <c r="E28" s="112"/>
      <c r="F28" s="101" t="s">
        <v>33</v>
      </c>
    </row>
    <row r="29" spans="2:8">
      <c r="B29" s="79"/>
      <c r="C29" s="93" t="s">
        <v>5</v>
      </c>
      <c r="D29" s="95" t="s">
        <v>178</v>
      </c>
      <c r="E29" s="113">
        <v>8.3299999999999999E-2</v>
      </c>
      <c r="F29" s="114">
        <f>TRUNC(($F$26*E29),2)</f>
        <v>103.42</v>
      </c>
    </row>
    <row r="30" spans="2:8">
      <c r="B30" s="79"/>
      <c r="C30" s="93" t="s">
        <v>7</v>
      </c>
      <c r="D30" s="115" t="s">
        <v>179</v>
      </c>
      <c r="E30" s="116">
        <v>0.121</v>
      </c>
      <c r="F30" s="114">
        <f>TRUNC(($F$26*E30),2)</f>
        <v>150.22999999999999</v>
      </c>
    </row>
    <row r="31" spans="2:8">
      <c r="B31" s="79"/>
      <c r="C31" s="107"/>
      <c r="D31" s="108" t="s">
        <v>77</v>
      </c>
      <c r="E31" s="117">
        <f>SUM(E29:E30)</f>
        <v>0.20430000000000001</v>
      </c>
      <c r="F31" s="118">
        <f>TRUNC(SUM(F29:F30),2)</f>
        <v>253.65</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299.05</v>
      </c>
    </row>
    <row r="35" spans="2:6">
      <c r="B35" s="79"/>
      <c r="C35" s="93" t="s">
        <v>7</v>
      </c>
      <c r="D35" s="102" t="s">
        <v>183</v>
      </c>
      <c r="E35" s="125">
        <v>2.5000000000000001E-2</v>
      </c>
      <c r="F35" s="126">
        <f t="shared" si="0"/>
        <v>37.380000000000003</v>
      </c>
    </row>
    <row r="36" spans="2:6">
      <c r="B36" s="79"/>
      <c r="C36" s="93" t="s">
        <v>10</v>
      </c>
      <c r="D36" s="102" t="s">
        <v>184</v>
      </c>
      <c r="E36" s="125">
        <v>3.4099999999999998E-2</v>
      </c>
      <c r="F36" s="126">
        <f t="shared" si="0"/>
        <v>50.98</v>
      </c>
    </row>
    <row r="37" spans="2:6">
      <c r="B37" s="79"/>
      <c r="C37" s="93" t="s">
        <v>13</v>
      </c>
      <c r="D37" s="102" t="s">
        <v>185</v>
      </c>
      <c r="E37" s="125">
        <v>1.4999999999999999E-2</v>
      </c>
      <c r="F37" s="126">
        <f t="shared" si="0"/>
        <v>22.42</v>
      </c>
    </row>
    <row r="38" spans="2:6">
      <c r="B38" s="79"/>
      <c r="C38" s="93" t="s">
        <v>38</v>
      </c>
      <c r="D38" s="102" t="s">
        <v>186</v>
      </c>
      <c r="E38" s="125">
        <v>0.01</v>
      </c>
      <c r="F38" s="126">
        <f t="shared" si="0"/>
        <v>14.95</v>
      </c>
    </row>
    <row r="39" spans="2:6">
      <c r="B39" s="79"/>
      <c r="C39" s="93" t="s">
        <v>40</v>
      </c>
      <c r="D39" s="102" t="s">
        <v>187</v>
      </c>
      <c r="E39" s="125">
        <v>6.0000000000000001E-3</v>
      </c>
      <c r="F39" s="126">
        <f t="shared" si="0"/>
        <v>8.9700000000000006</v>
      </c>
    </row>
    <row r="40" spans="2:6">
      <c r="B40" s="79"/>
      <c r="C40" s="93" t="s">
        <v>42</v>
      </c>
      <c r="D40" s="102" t="s">
        <v>188</v>
      </c>
      <c r="E40" s="125">
        <v>2E-3</v>
      </c>
      <c r="F40" s="126">
        <f t="shared" si="0"/>
        <v>2.99</v>
      </c>
    </row>
    <row r="41" spans="2:6">
      <c r="B41" s="79"/>
      <c r="C41" s="93" t="s">
        <v>44</v>
      </c>
      <c r="D41" s="102" t="s">
        <v>74</v>
      </c>
      <c r="E41" s="125">
        <v>0.08</v>
      </c>
      <c r="F41" s="126">
        <f t="shared" si="0"/>
        <v>119.62</v>
      </c>
    </row>
    <row r="42" spans="2:6">
      <c r="B42" s="79"/>
      <c r="C42" s="359" t="s">
        <v>77</v>
      </c>
      <c r="D42" s="360"/>
      <c r="E42" s="128">
        <f>SUM(E34:E41)</f>
        <v>0.37209999999999999</v>
      </c>
      <c r="F42" s="129">
        <f>TRUNC(SUM(F34:F41),2)</f>
        <v>556.36</v>
      </c>
    </row>
    <row r="43" spans="2:6" ht="11.1" customHeight="1">
      <c r="B43" s="79"/>
      <c r="C43" s="93"/>
      <c r="D43" s="102"/>
      <c r="E43" s="130"/>
      <c r="F43" s="120"/>
    </row>
    <row r="44" spans="2:6">
      <c r="B44" s="79"/>
      <c r="C44" s="121" t="s">
        <v>189</v>
      </c>
      <c r="D44" s="361" t="s">
        <v>48</v>
      </c>
      <c r="E44" s="362"/>
      <c r="F44" s="124" t="s">
        <v>33</v>
      </c>
    </row>
    <row r="45" spans="2:6" ht="16.5" customHeight="1">
      <c r="B45" s="79"/>
      <c r="C45" s="93" t="s">
        <v>5</v>
      </c>
      <c r="D45" s="131" t="s">
        <v>190</v>
      </c>
      <c r="E45" s="134" t="s">
        <v>191</v>
      </c>
      <c r="F45" s="132">
        <f>IF(E45="NÃO",0,TRUNC(((4*2)*21)-0.06*F25,2))</f>
        <v>93.5</v>
      </c>
    </row>
    <row r="46" spans="2:6" ht="17.25" customHeight="1">
      <c r="B46" s="79"/>
      <c r="C46" s="93" t="s">
        <v>7</v>
      </c>
      <c r="D46" s="133" t="s">
        <v>192</v>
      </c>
      <c r="E46" s="194">
        <v>13</v>
      </c>
      <c r="F46" s="135">
        <f>TRUNC(((E46)*21)*90%,2)</f>
        <v>245.7</v>
      </c>
    </row>
    <row r="47" spans="2:6" ht="17.25" customHeight="1">
      <c r="B47" s="79"/>
      <c r="C47" s="93" t="s">
        <v>10</v>
      </c>
      <c r="D47" s="363" t="s">
        <v>193</v>
      </c>
      <c r="E47" s="364"/>
      <c r="F47" s="136">
        <v>3.5</v>
      </c>
    </row>
    <row r="48" spans="2:6" ht="17.25" customHeight="1">
      <c r="B48" s="79"/>
      <c r="C48" s="93" t="s">
        <v>13</v>
      </c>
      <c r="D48" s="363" t="s">
        <v>194</v>
      </c>
      <c r="E48" s="364"/>
      <c r="F48" s="136">
        <v>15</v>
      </c>
    </row>
    <row r="49" spans="2:8">
      <c r="B49" s="79"/>
      <c r="C49" s="137"/>
      <c r="D49" s="365" t="s">
        <v>77</v>
      </c>
      <c r="E49" s="360"/>
      <c r="F49" s="118">
        <f>TRUNC(SUM(F45:F48),2)</f>
        <v>357.7</v>
      </c>
    </row>
    <row r="50" spans="2:8">
      <c r="B50" s="79"/>
      <c r="C50" s="366"/>
      <c r="D50" s="367"/>
      <c r="E50" s="368"/>
      <c r="F50" s="369"/>
    </row>
    <row r="51" spans="2:8" ht="32.25" customHeight="1">
      <c r="B51" s="79"/>
      <c r="C51" s="121">
        <v>2</v>
      </c>
      <c r="D51" s="138" t="s">
        <v>195</v>
      </c>
      <c r="E51" s="139" t="s">
        <v>32</v>
      </c>
      <c r="F51" s="124" t="s">
        <v>33</v>
      </c>
    </row>
    <row r="52" spans="2:8">
      <c r="B52" s="79"/>
      <c r="C52" s="93" t="s">
        <v>176</v>
      </c>
      <c r="D52" s="95" t="s">
        <v>177</v>
      </c>
      <c r="E52" s="113">
        <f>E31</f>
        <v>0.20430000000000001</v>
      </c>
      <c r="F52" s="120">
        <f>F31</f>
        <v>253.65</v>
      </c>
    </row>
    <row r="53" spans="2:8">
      <c r="B53" s="79"/>
      <c r="C53" s="93" t="s">
        <v>180</v>
      </c>
      <c r="D53" s="115" t="s">
        <v>196</v>
      </c>
      <c r="E53" s="116">
        <f>E42</f>
        <v>0.37209999999999999</v>
      </c>
      <c r="F53" s="120">
        <f>F42</f>
        <v>556.36</v>
      </c>
    </row>
    <row r="54" spans="2:8">
      <c r="B54" s="79"/>
      <c r="C54" s="93" t="s">
        <v>189</v>
      </c>
      <c r="D54" s="115" t="s">
        <v>48</v>
      </c>
      <c r="E54" s="140"/>
      <c r="F54" s="120">
        <f>F49</f>
        <v>357.7</v>
      </c>
    </row>
    <row r="55" spans="2:8">
      <c r="B55" s="79"/>
      <c r="C55" s="137"/>
      <c r="D55" s="127" t="s">
        <v>77</v>
      </c>
      <c r="E55" s="141"/>
      <c r="F55" s="118">
        <f>SUM(F52:F54)</f>
        <v>1167.71</v>
      </c>
    </row>
    <row r="56" spans="2:8">
      <c r="B56" s="79"/>
      <c r="C56" s="370"/>
      <c r="D56" s="371"/>
      <c r="E56" s="371"/>
      <c r="F56" s="372"/>
    </row>
    <row r="57" spans="2:8">
      <c r="B57" s="79"/>
      <c r="C57" s="373" t="s">
        <v>197</v>
      </c>
      <c r="D57" s="374"/>
      <c r="E57" s="374"/>
      <c r="F57" s="375"/>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8.2799999999999994</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49.66</v>
      </c>
      <c r="G61" s="147"/>
      <c r="H61" s="148"/>
    </row>
    <row r="62" spans="2:8" s="77" customFormat="1">
      <c r="B62" s="143"/>
      <c r="C62" s="144" t="s">
        <v>13</v>
      </c>
      <c r="D62" s="145" t="s">
        <v>202</v>
      </c>
      <c r="E62" s="146">
        <v>1.8499999999999999E-2</v>
      </c>
      <c r="F62" s="126">
        <f>TRUNC(((F26+F55)*E62),2)</f>
        <v>44.57</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76" t="s">
        <v>77</v>
      </c>
      <c r="D65" s="377"/>
      <c r="E65" s="149">
        <f>SUM(E59:E64)</f>
        <v>6.2700000000000006E-2</v>
      </c>
      <c r="F65" s="129">
        <f>TRUNC(SUM(F59:F64),2)</f>
        <v>102.51</v>
      </c>
    </row>
    <row r="66" spans="2:8">
      <c r="B66" s="79"/>
      <c r="C66" s="378"/>
      <c r="D66" s="368"/>
      <c r="E66" s="368"/>
      <c r="F66" s="379"/>
    </row>
    <row r="67" spans="2:8">
      <c r="B67" s="79"/>
      <c r="C67" s="373" t="s">
        <v>205</v>
      </c>
      <c r="D67" s="374"/>
      <c r="E67" s="374"/>
      <c r="F67" s="375"/>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96" t="s">
        <v>208</v>
      </c>
    </row>
    <row r="71" spans="2:8">
      <c r="B71" s="79"/>
      <c r="C71" s="93" t="s">
        <v>10</v>
      </c>
      <c r="D71" s="95" t="s">
        <v>209</v>
      </c>
      <c r="E71" s="146">
        <v>0</v>
      </c>
      <c r="F71" s="153">
        <f t="shared" si="1"/>
        <v>0</v>
      </c>
      <c r="H71" s="396"/>
    </row>
    <row r="72" spans="2:8">
      <c r="B72" s="79"/>
      <c r="C72" s="93" t="s">
        <v>13</v>
      </c>
      <c r="D72" s="95" t="s">
        <v>210</v>
      </c>
      <c r="E72" s="146">
        <v>0</v>
      </c>
      <c r="F72" s="153">
        <f t="shared" si="1"/>
        <v>0</v>
      </c>
      <c r="H72" s="396"/>
    </row>
    <row r="73" spans="2:8">
      <c r="B73" s="79"/>
      <c r="C73" s="93" t="s">
        <v>38</v>
      </c>
      <c r="D73" s="95" t="s">
        <v>84</v>
      </c>
      <c r="E73" s="146">
        <v>0</v>
      </c>
      <c r="F73" s="153">
        <f t="shared" si="1"/>
        <v>0</v>
      </c>
      <c r="H73" s="396"/>
    </row>
    <row r="74" spans="2:8">
      <c r="B74" s="79"/>
      <c r="C74" s="93" t="s">
        <v>40</v>
      </c>
      <c r="D74" s="95" t="s">
        <v>55</v>
      </c>
      <c r="E74" s="146">
        <v>0</v>
      </c>
      <c r="F74" s="153">
        <f t="shared" si="1"/>
        <v>0</v>
      </c>
      <c r="H74" s="396"/>
    </row>
    <row r="75" spans="2:8" ht="16.5" customHeight="1">
      <c r="B75" s="79"/>
      <c r="C75" s="376" t="s">
        <v>77</v>
      </c>
      <c r="D75" s="380"/>
      <c r="E75" s="154">
        <f>SUM(E69:E74)</f>
        <v>0</v>
      </c>
      <c r="F75" s="129">
        <f>TRUNC(SUM(F69:F74),2)</f>
        <v>0</v>
      </c>
    </row>
    <row r="76" spans="2:8">
      <c r="B76" s="79"/>
      <c r="C76" s="366"/>
      <c r="D76" s="367"/>
      <c r="E76" s="367"/>
      <c r="F76" s="369"/>
    </row>
    <row r="77" spans="2:8">
      <c r="B77" s="79"/>
      <c r="C77" s="366"/>
      <c r="D77" s="367"/>
      <c r="E77" s="367"/>
      <c r="F77" s="369"/>
    </row>
    <row r="78" spans="2:8" ht="40.5" customHeight="1">
      <c r="B78" s="79"/>
      <c r="C78" s="121">
        <v>4</v>
      </c>
      <c r="D78" s="361" t="s">
        <v>211</v>
      </c>
      <c r="E78" s="362"/>
      <c r="F78" s="124" t="s">
        <v>33</v>
      </c>
    </row>
    <row r="79" spans="2:8">
      <c r="B79" s="79"/>
      <c r="C79" s="93" t="s">
        <v>67</v>
      </c>
      <c r="D79" s="95" t="s">
        <v>212</v>
      </c>
      <c r="E79" s="155"/>
      <c r="F79" s="120">
        <f>F75</f>
        <v>0</v>
      </c>
    </row>
    <row r="80" spans="2:8">
      <c r="B80" s="79"/>
      <c r="C80" s="156"/>
      <c r="D80" s="387" t="s">
        <v>77</v>
      </c>
      <c r="E80" s="388"/>
      <c r="F80" s="118">
        <f>TRUNC(SUM(F79:F79),2)</f>
        <v>0</v>
      </c>
    </row>
    <row r="81" spans="2:6">
      <c r="B81" s="79"/>
      <c r="C81" s="373" t="s">
        <v>213</v>
      </c>
      <c r="D81" s="374"/>
      <c r="E81" s="374"/>
      <c r="F81" s="375"/>
    </row>
    <row r="82" spans="2:6">
      <c r="B82" s="79"/>
      <c r="C82" s="98">
        <v>5</v>
      </c>
      <c r="D82" s="389" t="s">
        <v>58</v>
      </c>
      <c r="E82" s="390"/>
      <c r="F82" s="101" t="s">
        <v>33</v>
      </c>
    </row>
    <row r="83" spans="2:6">
      <c r="B83" s="79"/>
      <c r="C83" s="93" t="s">
        <v>5</v>
      </c>
      <c r="D83" s="391" t="s">
        <v>214</v>
      </c>
      <c r="E83" s="392"/>
      <c r="F83" s="157">
        <f>'Uniformes - Almoxarife'!F6</f>
        <v>29.99</v>
      </c>
    </row>
    <row r="84" spans="2:6">
      <c r="B84" s="79"/>
      <c r="C84" s="93" t="s">
        <v>7</v>
      </c>
      <c r="D84" s="391" t="s">
        <v>215</v>
      </c>
      <c r="E84" s="392"/>
      <c r="F84" s="157">
        <f>'Equipamentos - Almoxarife'!F6</f>
        <v>13.96</v>
      </c>
    </row>
    <row r="85" spans="2:6">
      <c r="B85" s="79"/>
      <c r="C85" s="93" t="s">
        <v>10</v>
      </c>
      <c r="D85" s="391"/>
      <c r="E85" s="392"/>
      <c r="F85" s="120">
        <v>0</v>
      </c>
    </row>
    <row r="86" spans="2:6" ht="16.5" customHeight="1">
      <c r="B86" s="79"/>
      <c r="C86" s="376" t="s">
        <v>77</v>
      </c>
      <c r="D86" s="380"/>
      <c r="E86" s="377"/>
      <c r="F86" s="129">
        <f>TRUNC(SUM(F83:F85),2)</f>
        <v>43.95</v>
      </c>
    </row>
    <row r="87" spans="2:6">
      <c r="B87" s="79"/>
      <c r="C87" s="381"/>
      <c r="D87" s="382"/>
      <c r="E87" s="382"/>
      <c r="F87" s="383"/>
    </row>
    <row r="88" spans="2:6">
      <c r="B88" s="79"/>
      <c r="C88" s="384" t="s">
        <v>216</v>
      </c>
      <c r="D88" s="385"/>
      <c r="E88" s="385"/>
      <c r="F88" s="386"/>
    </row>
    <row r="89" spans="2:6">
      <c r="B89" s="79"/>
      <c r="C89" s="98">
        <v>6</v>
      </c>
      <c r="D89" s="159" t="s">
        <v>115</v>
      </c>
      <c r="E89" s="100" t="s">
        <v>32</v>
      </c>
      <c r="F89" s="101" t="s">
        <v>33</v>
      </c>
    </row>
    <row r="90" spans="2:6">
      <c r="B90" s="79"/>
      <c r="C90" s="93" t="s">
        <v>5</v>
      </c>
      <c r="D90" s="102" t="s">
        <v>217</v>
      </c>
      <c r="E90" s="160">
        <v>5.0000000000000001E-3</v>
      </c>
      <c r="F90" s="161">
        <f>TRUNC((E90*F109),2)</f>
        <v>12.77</v>
      </c>
    </row>
    <row r="91" spans="2:6">
      <c r="B91" s="79"/>
      <c r="C91" s="93" t="s">
        <v>7</v>
      </c>
      <c r="D91" s="102" t="s">
        <v>126</v>
      </c>
      <c r="E91" s="160">
        <v>5.0000000000000001E-3</v>
      </c>
      <c r="F91" s="161">
        <f>TRUNC((F109*E91),2)</f>
        <v>12.77</v>
      </c>
    </row>
    <row r="92" spans="2:6">
      <c r="B92" s="79"/>
      <c r="C92" s="93" t="s">
        <v>10</v>
      </c>
      <c r="D92" s="102" t="s">
        <v>117</v>
      </c>
      <c r="E92" s="162"/>
      <c r="F92" s="161"/>
    </row>
    <row r="93" spans="2:6">
      <c r="B93" s="79"/>
      <c r="C93" s="163"/>
      <c r="D93" s="122" t="s">
        <v>218</v>
      </c>
      <c r="E93" s="162"/>
      <c r="F93" s="164"/>
    </row>
    <row r="94" spans="2:6">
      <c r="B94" s="79"/>
      <c r="C94" s="163"/>
      <c r="D94" s="102" t="s">
        <v>219</v>
      </c>
      <c r="E94" s="160">
        <v>3.3E-3</v>
      </c>
      <c r="F94" s="161">
        <f>TRUNC(((F90+F91+F109)/E101*E94),2)</f>
        <v>9.14</v>
      </c>
    </row>
    <row r="95" spans="2:6">
      <c r="B95" s="79"/>
      <c r="C95" s="163"/>
      <c r="D95" s="102" t="s">
        <v>220</v>
      </c>
      <c r="E95" s="160">
        <v>1.5299999999999999E-2</v>
      </c>
      <c r="F95" s="161">
        <f>TRUNC(((F90+F91+F109)/E101*E95),2)</f>
        <v>42.4</v>
      </c>
    </row>
    <row r="96" spans="2:6">
      <c r="B96" s="79"/>
      <c r="C96" s="163"/>
      <c r="D96" s="122" t="s">
        <v>221</v>
      </c>
      <c r="E96" s="162"/>
      <c r="F96" s="161"/>
    </row>
    <row r="97" spans="2:6">
      <c r="B97" s="79"/>
      <c r="C97" s="163"/>
      <c r="D97" s="102" t="s">
        <v>222</v>
      </c>
      <c r="E97" s="160">
        <v>0.05</v>
      </c>
      <c r="F97" s="161">
        <f>TRUNC((F90+F91+F109)/E101*E97,2)</f>
        <v>138.57</v>
      </c>
    </row>
    <row r="98" spans="2:6">
      <c r="B98" s="79"/>
      <c r="C98" s="163"/>
      <c r="D98" s="122" t="s">
        <v>223</v>
      </c>
      <c r="E98" s="162"/>
      <c r="F98" s="164"/>
    </row>
    <row r="99" spans="2:6">
      <c r="B99" s="79"/>
      <c r="C99" s="163"/>
      <c r="D99" s="165"/>
      <c r="E99" s="160"/>
      <c r="F99" s="161">
        <f>TRUNC((F90+F91+F109)/E101*E99,2)</f>
        <v>0</v>
      </c>
    </row>
    <row r="100" spans="2:6">
      <c r="B100" s="79"/>
      <c r="C100" s="376" t="s">
        <v>77</v>
      </c>
      <c r="D100" s="377"/>
      <c r="E100" s="166">
        <f>SUM(E90:E98)</f>
        <v>7.8600000000000003E-2</v>
      </c>
      <c r="F100" s="167">
        <f>SUM(F90:F99)</f>
        <v>215.65</v>
      </c>
    </row>
    <row r="101" spans="2:6">
      <c r="B101" s="79"/>
      <c r="C101" s="168">
        <f>SUM(E94:E99)</f>
        <v>6.8599999999999994E-2</v>
      </c>
      <c r="D101" s="169" t="s">
        <v>224</v>
      </c>
      <c r="E101" s="170">
        <f>1-C101/1</f>
        <v>0.93140000000000001</v>
      </c>
      <c r="F101" s="171"/>
    </row>
    <row r="102" spans="2:6">
      <c r="B102" s="79"/>
      <c r="C102" s="401" t="s">
        <v>225</v>
      </c>
      <c r="D102" s="402"/>
      <c r="E102" s="402"/>
      <c r="F102" s="403"/>
    </row>
    <row r="103" spans="2:6" ht="30" customHeight="1">
      <c r="B103" s="79"/>
      <c r="C103" s="172"/>
      <c r="D103" s="361" t="s">
        <v>226</v>
      </c>
      <c r="E103" s="362"/>
      <c r="F103" s="124" t="s">
        <v>33</v>
      </c>
    </row>
    <row r="104" spans="2:6">
      <c r="B104" s="79"/>
      <c r="C104" s="93" t="s">
        <v>5</v>
      </c>
      <c r="D104" s="397" t="s">
        <v>227</v>
      </c>
      <c r="E104" s="397"/>
      <c r="F104" s="120">
        <f>F26</f>
        <v>1241.6300000000001</v>
      </c>
    </row>
    <row r="105" spans="2:6">
      <c r="B105" s="79"/>
      <c r="C105" s="93" t="s">
        <v>7</v>
      </c>
      <c r="D105" s="397" t="s">
        <v>228</v>
      </c>
      <c r="E105" s="397"/>
      <c r="F105" s="120">
        <f>F55</f>
        <v>1167.71</v>
      </c>
    </row>
    <row r="106" spans="2:6">
      <c r="B106" s="79"/>
      <c r="C106" s="93" t="s">
        <v>10</v>
      </c>
      <c r="D106" s="397" t="s">
        <v>229</v>
      </c>
      <c r="E106" s="397"/>
      <c r="F106" s="120">
        <f>F65</f>
        <v>102.51</v>
      </c>
    </row>
    <row r="107" spans="2:6">
      <c r="B107" s="79"/>
      <c r="C107" s="93" t="s">
        <v>13</v>
      </c>
      <c r="D107" s="391" t="s">
        <v>230</v>
      </c>
      <c r="E107" s="392"/>
      <c r="F107" s="120">
        <f>F80</f>
        <v>0</v>
      </c>
    </row>
    <row r="108" spans="2:6">
      <c r="B108" s="79"/>
      <c r="C108" s="93" t="s">
        <v>38</v>
      </c>
      <c r="D108" s="397" t="s">
        <v>231</v>
      </c>
      <c r="E108" s="397"/>
      <c r="F108" s="120">
        <f>F86</f>
        <v>43.95</v>
      </c>
    </row>
    <row r="109" spans="2:6">
      <c r="B109" s="79"/>
      <c r="C109" s="398" t="s">
        <v>232</v>
      </c>
      <c r="D109" s="399"/>
      <c r="E109" s="400"/>
      <c r="F109" s="173">
        <f>TRUNC(SUM(F104:F108),2)</f>
        <v>2555.8000000000002</v>
      </c>
    </row>
    <row r="110" spans="2:6">
      <c r="B110" s="79"/>
      <c r="C110" s="93" t="s">
        <v>40</v>
      </c>
      <c r="D110" s="391" t="s">
        <v>233</v>
      </c>
      <c r="E110" s="392"/>
      <c r="F110" s="174">
        <f>F100</f>
        <v>215.65</v>
      </c>
    </row>
    <row r="111" spans="2:6">
      <c r="B111" s="79"/>
      <c r="C111" s="393" t="s">
        <v>234</v>
      </c>
      <c r="D111" s="394"/>
      <c r="E111" s="362"/>
      <c r="F111" s="175">
        <f>SUM(F109:F110)</f>
        <v>2771.45</v>
      </c>
    </row>
    <row r="112" spans="2:6">
      <c r="B112" s="79"/>
      <c r="C112" s="176"/>
      <c r="D112" s="177"/>
      <c r="E112" s="177"/>
      <c r="F112" s="178"/>
    </row>
    <row r="113" spans="3:6">
      <c r="C113" s="395"/>
      <c r="D113" s="395"/>
      <c r="E113" s="395"/>
      <c r="F113" s="395"/>
    </row>
    <row r="128" spans="3:6">
      <c r="C128" s="78" t="s">
        <v>191</v>
      </c>
    </row>
    <row r="129" spans="3:3">
      <c r="C129" s="78" t="s">
        <v>235</v>
      </c>
    </row>
  </sheetData>
  <sheetProtection algorithmName="SHA-512" hashValue="Gz5ka3uXJopWS9jmpBjZG4dbj/S9fgaDTlvR7HsM4Br5UHugpHnO4lMp3xGz6Y/BKw/stodsrn+gmnB/2HkFnQ==" saltValue="u51jLKJcRr/4/2PDiWh1qQ==" spinCount="100000" sheet="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F23" sqref="F2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404" t="s">
        <v>247</v>
      </c>
      <c r="B4" s="404"/>
      <c r="C4" s="404"/>
      <c r="D4" s="404"/>
      <c r="E4" s="404"/>
      <c r="F4" s="75">
        <f>SUM(F2:F3)</f>
        <v>380.32</v>
      </c>
    </row>
    <row r="5" spans="1:6">
      <c r="A5" s="404" t="s">
        <v>248</v>
      </c>
      <c r="B5" s="404"/>
      <c r="C5" s="404"/>
      <c r="D5" s="404"/>
      <c r="E5" s="404"/>
      <c r="F5" s="75">
        <f>TRUNC(F4/12,2)</f>
        <v>31.69</v>
      </c>
    </row>
  </sheetData>
  <sheetProtection algorithmName="SHA-512" hashValue="owyykF8jr0otzhya2RDZeoI104f62Ig7rT/iBUAg3+wzn/CnJdg59LrrpSx6KtL5T6kUk3JPNWdWHhjKbP0YKg==" saltValue="goHc/6vtznL910bCd17d0Q=="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workbookViewId="0">
      <selection activeCell="E6" sqref="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304</v>
      </c>
      <c r="C2" s="74">
        <v>1</v>
      </c>
      <c r="D2" s="74" t="s">
        <v>243</v>
      </c>
      <c r="E2" s="193">
        <v>18.36</v>
      </c>
      <c r="F2" s="75">
        <f t="shared" ref="F2:F7" si="0">E2*C2</f>
        <v>18.36</v>
      </c>
    </row>
    <row r="3" spans="1:6" ht="30">
      <c r="A3" s="72">
        <v>2</v>
      </c>
      <c r="B3" s="73" t="s">
        <v>290</v>
      </c>
      <c r="C3" s="74">
        <v>2</v>
      </c>
      <c r="D3" s="74" t="s">
        <v>243</v>
      </c>
      <c r="E3" s="193">
        <v>4.18</v>
      </c>
      <c r="F3" s="75">
        <f t="shared" si="0"/>
        <v>8.36</v>
      </c>
    </row>
    <row r="4" spans="1:6" ht="45">
      <c r="A4" s="72">
        <v>3</v>
      </c>
      <c r="B4" s="73" t="s">
        <v>250</v>
      </c>
      <c r="C4" s="74">
        <v>40</v>
      </c>
      <c r="D4" s="74" t="s">
        <v>243</v>
      </c>
      <c r="E4" s="193">
        <v>2.94</v>
      </c>
      <c r="F4" s="75">
        <f t="shared" si="0"/>
        <v>117.6</v>
      </c>
    </row>
    <row r="5" spans="1:6" ht="30">
      <c r="A5" s="72">
        <v>4</v>
      </c>
      <c r="B5" s="73" t="s">
        <v>305</v>
      </c>
      <c r="C5" s="74">
        <v>6</v>
      </c>
      <c r="D5" s="74" t="s">
        <v>243</v>
      </c>
      <c r="E5" s="193">
        <v>1.24</v>
      </c>
      <c r="F5" s="75">
        <f t="shared" si="0"/>
        <v>7.44</v>
      </c>
    </row>
    <row r="6" spans="1:6" ht="30">
      <c r="A6" s="72">
        <v>5</v>
      </c>
      <c r="B6" s="73" t="s">
        <v>306</v>
      </c>
      <c r="C6" s="74">
        <v>4</v>
      </c>
      <c r="D6" s="74" t="s">
        <v>246</v>
      </c>
      <c r="E6" s="193">
        <v>11.3</v>
      </c>
      <c r="F6" s="75">
        <f t="shared" si="0"/>
        <v>45.2</v>
      </c>
    </row>
    <row r="7" spans="1:6" ht="30">
      <c r="A7" s="72">
        <v>6</v>
      </c>
      <c r="B7" s="73" t="s">
        <v>307</v>
      </c>
      <c r="C7" s="74">
        <v>2</v>
      </c>
      <c r="D7" s="74" t="s">
        <v>243</v>
      </c>
      <c r="E7" s="193">
        <v>8.6999999999999993</v>
      </c>
      <c r="F7" s="75">
        <f t="shared" si="0"/>
        <v>17.399999999999999</v>
      </c>
    </row>
    <row r="8" spans="1:6">
      <c r="A8" s="404" t="s">
        <v>247</v>
      </c>
      <c r="B8" s="404"/>
      <c r="C8" s="404"/>
      <c r="D8" s="404"/>
      <c r="E8" s="404"/>
      <c r="F8" s="75">
        <f>SUM(F2:F7)</f>
        <v>214.36</v>
      </c>
    </row>
    <row r="9" spans="1:6">
      <c r="A9" s="404" t="s">
        <v>248</v>
      </c>
      <c r="B9" s="404"/>
      <c r="C9" s="404"/>
      <c r="D9" s="404"/>
      <c r="E9" s="404"/>
      <c r="F9" s="75">
        <f>TRUNC(F8/12,2)</f>
        <v>17.86</v>
      </c>
    </row>
  </sheetData>
  <sheetProtection algorithmName="SHA-512" hashValue="5R4ys6kvCquHZWYkqc/AUs3mxV86Dr39reVFo2opNL0e+LrRO/cw3FBPST1wJlTCV1DoLbcm0tslHDgrvlIaDw==" saltValue="HWh9nfqGw5aoi8miHk0MAw==" spinCount="100000" sheet="1" objects="1" scenarios="1" formatCells="0"/>
  <mergeCells count="2">
    <mergeCell ref="A8:E8"/>
    <mergeCell ref="A9:E9"/>
  </mergeCells>
  <pageMargins left="0.51180555555555596" right="0.51180555555555596" top="0.78680555555555598" bottom="0.78680555555555598" header="0.31458333333333299" footer="0.31458333333333299"/>
  <pageSetup paperSize="9" scale="88" fitToHeight="0" orientation="portrai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3"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310</v>
      </c>
      <c r="F19" s="348"/>
      <c r="H19" s="78"/>
    </row>
    <row r="20" spans="2:8" s="76" customFormat="1">
      <c r="B20" s="89"/>
      <c r="C20" s="93">
        <v>3</v>
      </c>
      <c r="D20" s="94" t="s">
        <v>170</v>
      </c>
      <c r="E20" s="410">
        <v>1100.92</v>
      </c>
      <c r="F20" s="350"/>
      <c r="H20" s="78"/>
    </row>
    <row r="21" spans="2:8" s="76" customFormat="1">
      <c r="B21" s="89"/>
      <c r="C21" s="93">
        <v>4</v>
      </c>
      <c r="D21" s="94" t="s">
        <v>171</v>
      </c>
      <c r="E21" s="345" t="s">
        <v>311</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56" t="s">
        <v>175</v>
      </c>
      <c r="D27" s="357"/>
      <c r="E27" s="357"/>
      <c r="F27" s="358"/>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59" t="s">
        <v>77</v>
      </c>
      <c r="D42" s="360"/>
      <c r="E42" s="128">
        <f>SUM(E34:E41)</f>
        <v>0.37209999999999999</v>
      </c>
      <c r="F42" s="129">
        <f>TRUNC(SUM(F34:F41),2)</f>
        <v>493.3</v>
      </c>
    </row>
    <row r="43" spans="2:6" ht="11.1" customHeight="1">
      <c r="B43" s="79"/>
      <c r="C43" s="93"/>
      <c r="D43" s="102"/>
      <c r="E43" s="130"/>
      <c r="F43" s="120"/>
    </row>
    <row r="44" spans="2:6">
      <c r="B44" s="79"/>
      <c r="C44" s="121" t="s">
        <v>189</v>
      </c>
      <c r="D44" s="361" t="s">
        <v>48</v>
      </c>
      <c r="E44" s="362"/>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63" t="s">
        <v>193</v>
      </c>
      <c r="E47" s="364"/>
      <c r="F47" s="136">
        <v>3.5</v>
      </c>
    </row>
    <row r="48" spans="2:6" ht="17.25" customHeight="1">
      <c r="B48" s="79"/>
      <c r="C48" s="93" t="s">
        <v>13</v>
      </c>
      <c r="D48" s="363" t="s">
        <v>194</v>
      </c>
      <c r="E48" s="364"/>
      <c r="F48" s="136">
        <v>15</v>
      </c>
    </row>
    <row r="49" spans="2:8">
      <c r="B49" s="79"/>
      <c r="C49" s="137"/>
      <c r="D49" s="365" t="s">
        <v>77</v>
      </c>
      <c r="E49" s="360"/>
      <c r="F49" s="118">
        <f>TRUNC(SUM(F45:F48),2)</f>
        <v>366.14</v>
      </c>
    </row>
    <row r="50" spans="2:8">
      <c r="B50" s="79"/>
      <c r="C50" s="366"/>
      <c r="D50" s="367"/>
      <c r="E50" s="368"/>
      <c r="F50" s="369"/>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70"/>
      <c r="D56" s="371"/>
      <c r="E56" s="371"/>
      <c r="F56" s="372"/>
    </row>
    <row r="57" spans="2:8">
      <c r="B57" s="79"/>
      <c r="C57" s="373" t="s">
        <v>197</v>
      </c>
      <c r="D57" s="374"/>
      <c r="E57" s="374"/>
      <c r="F57" s="375"/>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76" t="s">
        <v>77</v>
      </c>
      <c r="D65" s="377"/>
      <c r="E65" s="149">
        <f>SUM(E59:E64)</f>
        <v>6.2700000000000006E-2</v>
      </c>
      <c r="F65" s="129">
        <f>TRUNC(SUM(F59:F64),2)</f>
        <v>92</v>
      </c>
    </row>
    <row r="66" spans="2:8">
      <c r="B66" s="79"/>
      <c r="C66" s="378"/>
      <c r="D66" s="368"/>
      <c r="E66" s="368"/>
      <c r="F66" s="379"/>
    </row>
    <row r="67" spans="2:8">
      <c r="B67" s="79"/>
      <c r="C67" s="373" t="s">
        <v>205</v>
      </c>
      <c r="D67" s="374"/>
      <c r="E67" s="374"/>
      <c r="F67" s="375"/>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96" t="s">
        <v>208</v>
      </c>
    </row>
    <row r="71" spans="2:8">
      <c r="B71" s="79"/>
      <c r="C71" s="93" t="s">
        <v>10</v>
      </c>
      <c r="D71" s="95" t="s">
        <v>209</v>
      </c>
      <c r="E71" s="146">
        <v>0</v>
      </c>
      <c r="F71" s="153">
        <f t="shared" si="1"/>
        <v>0</v>
      </c>
      <c r="H71" s="396"/>
    </row>
    <row r="72" spans="2:8">
      <c r="B72" s="79"/>
      <c r="C72" s="93" t="s">
        <v>13</v>
      </c>
      <c r="D72" s="95" t="s">
        <v>210</v>
      </c>
      <c r="E72" s="146">
        <v>0</v>
      </c>
      <c r="F72" s="153">
        <f t="shared" si="1"/>
        <v>0</v>
      </c>
      <c r="H72" s="396"/>
    </row>
    <row r="73" spans="2:8">
      <c r="B73" s="79"/>
      <c r="C73" s="93" t="s">
        <v>38</v>
      </c>
      <c r="D73" s="95" t="s">
        <v>84</v>
      </c>
      <c r="E73" s="146">
        <v>0</v>
      </c>
      <c r="F73" s="153">
        <f t="shared" si="1"/>
        <v>0</v>
      </c>
      <c r="H73" s="396"/>
    </row>
    <row r="74" spans="2:8">
      <c r="B74" s="79"/>
      <c r="C74" s="93" t="s">
        <v>40</v>
      </c>
      <c r="D74" s="95" t="s">
        <v>55</v>
      </c>
      <c r="E74" s="146">
        <v>0</v>
      </c>
      <c r="F74" s="153">
        <f t="shared" si="1"/>
        <v>0</v>
      </c>
      <c r="H74" s="396"/>
    </row>
    <row r="75" spans="2:8" ht="16.5" customHeight="1">
      <c r="B75" s="79"/>
      <c r="C75" s="376" t="s">
        <v>77</v>
      </c>
      <c r="D75" s="380"/>
      <c r="E75" s="154">
        <f>SUM(E69:E74)</f>
        <v>0</v>
      </c>
      <c r="F75" s="129">
        <f>TRUNC(SUM(F69:F74),2)</f>
        <v>0</v>
      </c>
    </row>
    <row r="76" spans="2:8">
      <c r="B76" s="79"/>
      <c r="C76" s="366"/>
      <c r="D76" s="367"/>
      <c r="E76" s="367"/>
      <c r="F76" s="369"/>
    </row>
    <row r="77" spans="2:8">
      <c r="B77" s="79"/>
      <c r="C77" s="366"/>
      <c r="D77" s="367"/>
      <c r="E77" s="367"/>
      <c r="F77" s="369"/>
    </row>
    <row r="78" spans="2:8" ht="40.5" customHeight="1">
      <c r="B78" s="79"/>
      <c r="C78" s="121">
        <v>4</v>
      </c>
      <c r="D78" s="361" t="s">
        <v>211</v>
      </c>
      <c r="E78" s="362"/>
      <c r="F78" s="124" t="s">
        <v>33</v>
      </c>
    </row>
    <row r="79" spans="2:8">
      <c r="B79" s="79"/>
      <c r="C79" s="93" t="s">
        <v>67</v>
      </c>
      <c r="D79" s="95" t="s">
        <v>212</v>
      </c>
      <c r="E79" s="155"/>
      <c r="F79" s="120">
        <f>F75</f>
        <v>0</v>
      </c>
    </row>
    <row r="80" spans="2:8">
      <c r="B80" s="79"/>
      <c r="C80" s="156"/>
      <c r="D80" s="387" t="s">
        <v>77</v>
      </c>
      <c r="E80" s="388"/>
      <c r="F80" s="118">
        <f>TRUNC(SUM(F79:F79),2)</f>
        <v>0</v>
      </c>
    </row>
    <row r="81" spans="2:6">
      <c r="B81" s="79"/>
      <c r="C81" s="373" t="s">
        <v>213</v>
      </c>
      <c r="D81" s="374"/>
      <c r="E81" s="374"/>
      <c r="F81" s="375"/>
    </row>
    <row r="82" spans="2:6">
      <c r="B82" s="79"/>
      <c r="C82" s="98">
        <v>5</v>
      </c>
      <c r="D82" s="389" t="s">
        <v>58</v>
      </c>
      <c r="E82" s="390"/>
      <c r="F82" s="101" t="s">
        <v>33</v>
      </c>
    </row>
    <row r="83" spans="2:6">
      <c r="B83" s="79"/>
      <c r="C83" s="93" t="s">
        <v>5</v>
      </c>
      <c r="D83" s="391" t="s">
        <v>214</v>
      </c>
      <c r="E83" s="392"/>
      <c r="F83" s="157">
        <f>'Uniformes - Aux. Manut. Pre.'!F5</f>
        <v>31.69</v>
      </c>
    </row>
    <row r="84" spans="2:6">
      <c r="B84" s="79"/>
      <c r="C84" s="93" t="s">
        <v>7</v>
      </c>
      <c r="D84" s="391" t="s">
        <v>215</v>
      </c>
      <c r="E84" s="392"/>
      <c r="F84" s="158">
        <f>'Equipamentos - Aux. Manut. Pre.'!F8</f>
        <v>7.95</v>
      </c>
    </row>
    <row r="85" spans="2:6">
      <c r="B85" s="79"/>
      <c r="C85" s="93" t="s">
        <v>10</v>
      </c>
      <c r="D85" s="391"/>
      <c r="E85" s="392"/>
      <c r="F85" s="120">
        <v>0</v>
      </c>
    </row>
    <row r="86" spans="2:6" ht="16.5" customHeight="1">
      <c r="B86" s="79"/>
      <c r="C86" s="376" t="s">
        <v>77</v>
      </c>
      <c r="D86" s="380"/>
      <c r="E86" s="377"/>
      <c r="F86" s="129">
        <f>TRUNC(SUM(F83:F85),2)</f>
        <v>39.64</v>
      </c>
    </row>
    <row r="87" spans="2:6">
      <c r="B87" s="79"/>
      <c r="C87" s="381"/>
      <c r="D87" s="382"/>
      <c r="E87" s="382"/>
      <c r="F87" s="383"/>
    </row>
    <row r="88" spans="2:6">
      <c r="B88" s="79"/>
      <c r="C88" s="384" t="s">
        <v>216</v>
      </c>
      <c r="D88" s="385"/>
      <c r="E88" s="385"/>
      <c r="F88" s="386"/>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11.58</v>
      </c>
    </row>
    <row r="91" spans="2:6">
      <c r="B91" s="79"/>
      <c r="C91" s="93" t="s">
        <v>7</v>
      </c>
      <c r="D91" s="102" t="s">
        <v>126</v>
      </c>
      <c r="E91" s="160">
        <f>'Planilha Almoxarife'!E91</f>
        <v>5.0000000000000001E-3</v>
      </c>
      <c r="F91" s="161">
        <f>TRUNC((F109*E91),2)</f>
        <v>11.58</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8.2899999999999991</v>
      </c>
    </row>
    <row r="95" spans="2:6">
      <c r="B95" s="79"/>
      <c r="C95" s="163"/>
      <c r="D95" s="102" t="s">
        <v>220</v>
      </c>
      <c r="E95" s="160">
        <f>'Planilha Almoxarife'!E95</f>
        <v>1.5299999999999999E-2</v>
      </c>
      <c r="F95" s="161">
        <f>TRUNC(((F90+F91+F109)/E101*E95),2)</f>
        <v>38.44</v>
      </c>
    </row>
    <row r="96" spans="2:6">
      <c r="B96" s="79"/>
      <c r="C96" s="163"/>
      <c r="D96" s="122" t="s">
        <v>221</v>
      </c>
      <c r="E96" s="162"/>
      <c r="F96" s="161"/>
    </row>
    <row r="97" spans="2:6">
      <c r="B97" s="79"/>
      <c r="C97" s="163"/>
      <c r="D97" s="102" t="s">
        <v>222</v>
      </c>
      <c r="E97" s="160">
        <v>0.05</v>
      </c>
      <c r="F97" s="161">
        <f>TRUNC((F90+F91+F109)/E101*E97,2)</f>
        <v>125.62</v>
      </c>
    </row>
    <row r="98" spans="2:6">
      <c r="B98" s="79"/>
      <c r="C98" s="163"/>
      <c r="D98" s="122" t="s">
        <v>223</v>
      </c>
      <c r="E98" s="162"/>
      <c r="F98" s="164"/>
    </row>
    <row r="99" spans="2:6">
      <c r="B99" s="79"/>
      <c r="C99" s="163"/>
      <c r="D99" s="165"/>
      <c r="E99" s="160"/>
      <c r="F99" s="161">
        <f>TRUNC((F90+F91+F109)/E101*E99,2)</f>
        <v>0</v>
      </c>
    </row>
    <row r="100" spans="2:6">
      <c r="B100" s="79"/>
      <c r="C100" s="376" t="s">
        <v>77</v>
      </c>
      <c r="D100" s="377"/>
      <c r="E100" s="166">
        <f>SUM(E90:E98)</f>
        <v>7.8600000000000003E-2</v>
      </c>
      <c r="F100" s="167">
        <f>SUM(F90:F99)</f>
        <v>195.51</v>
      </c>
    </row>
    <row r="101" spans="2:6">
      <c r="B101" s="79"/>
      <c r="C101" s="168">
        <f>SUM(E94:E99)</f>
        <v>6.8599999999999994E-2</v>
      </c>
      <c r="D101" s="169" t="s">
        <v>224</v>
      </c>
      <c r="E101" s="170">
        <f>1-C101/1</f>
        <v>0.93140000000000001</v>
      </c>
      <c r="F101" s="171"/>
    </row>
    <row r="102" spans="2:6">
      <c r="B102" s="79"/>
      <c r="C102" s="401" t="s">
        <v>225</v>
      </c>
      <c r="D102" s="402"/>
      <c r="E102" s="402"/>
      <c r="F102" s="403"/>
    </row>
    <row r="103" spans="2:6" ht="30" customHeight="1">
      <c r="B103" s="79"/>
      <c r="C103" s="172"/>
      <c r="D103" s="361" t="s">
        <v>226</v>
      </c>
      <c r="E103" s="362"/>
      <c r="F103" s="124" t="s">
        <v>33</v>
      </c>
    </row>
    <row r="104" spans="2:6">
      <c r="B104" s="79"/>
      <c r="C104" s="93" t="s">
        <v>5</v>
      </c>
      <c r="D104" s="397" t="s">
        <v>227</v>
      </c>
      <c r="E104" s="397"/>
      <c r="F104" s="120">
        <f>F26</f>
        <v>1100.92</v>
      </c>
    </row>
    <row r="105" spans="2:6">
      <c r="B105" s="79"/>
      <c r="C105" s="93" t="s">
        <v>7</v>
      </c>
      <c r="D105" s="397" t="s">
        <v>228</v>
      </c>
      <c r="E105" s="397"/>
      <c r="F105" s="120">
        <f>F55</f>
        <v>1084.3499999999999</v>
      </c>
    </row>
    <row r="106" spans="2:6">
      <c r="B106" s="79"/>
      <c r="C106" s="93" t="s">
        <v>10</v>
      </c>
      <c r="D106" s="397" t="s">
        <v>229</v>
      </c>
      <c r="E106" s="397"/>
      <c r="F106" s="120">
        <f>F65</f>
        <v>92</v>
      </c>
    </row>
    <row r="107" spans="2:6">
      <c r="B107" s="79"/>
      <c r="C107" s="93" t="s">
        <v>13</v>
      </c>
      <c r="D107" s="391" t="s">
        <v>230</v>
      </c>
      <c r="E107" s="392"/>
      <c r="F107" s="120">
        <f>F80</f>
        <v>0</v>
      </c>
    </row>
    <row r="108" spans="2:6">
      <c r="B108" s="79"/>
      <c r="C108" s="93" t="s">
        <v>38</v>
      </c>
      <c r="D108" s="397" t="s">
        <v>231</v>
      </c>
      <c r="E108" s="397"/>
      <c r="F108" s="120">
        <f>F86</f>
        <v>39.64</v>
      </c>
    </row>
    <row r="109" spans="2:6">
      <c r="B109" s="79"/>
      <c r="C109" s="398" t="s">
        <v>232</v>
      </c>
      <c r="D109" s="399"/>
      <c r="E109" s="400"/>
      <c r="F109" s="173">
        <f>TRUNC(SUM(F104:F108),2)</f>
        <v>2316.91</v>
      </c>
    </row>
    <row r="110" spans="2:6">
      <c r="B110" s="79"/>
      <c r="C110" s="93" t="s">
        <v>40</v>
      </c>
      <c r="D110" s="391" t="s">
        <v>233</v>
      </c>
      <c r="E110" s="392"/>
      <c r="F110" s="174">
        <f>F100</f>
        <v>195.51</v>
      </c>
    </row>
    <row r="111" spans="2:6">
      <c r="B111" s="79"/>
      <c r="C111" s="393" t="s">
        <v>234</v>
      </c>
      <c r="D111" s="394"/>
      <c r="E111" s="362"/>
      <c r="F111" s="175">
        <f>SUM(F109:F110)</f>
        <v>2512.42</v>
      </c>
    </row>
    <row r="112" spans="2:6">
      <c r="B112" s="79"/>
      <c r="C112" s="176"/>
      <c r="D112" s="177"/>
      <c r="E112" s="177"/>
      <c r="F112" s="178"/>
    </row>
    <row r="113" spans="3:6">
      <c r="C113" s="395"/>
      <c r="D113" s="395"/>
      <c r="E113" s="395"/>
      <c r="F113" s="395"/>
    </row>
    <row r="128" spans="3:6">
      <c r="C128" s="78" t="s">
        <v>191</v>
      </c>
    </row>
    <row r="129" spans="3:3">
      <c r="C129" s="78" t="s">
        <v>235</v>
      </c>
    </row>
  </sheetData>
  <sheetProtection algorithmName="SHA-512" hashValue="AruBs+eKmrotNeS7e0zwtPBD8bgVd8sqQH5Ed0mtTuBTxschE9jQcZsakQ3br0wZNJGKQ+jkrPigVzhWYDIusA==" saltValue="NvQ4pX5LzustLBGBHEsUwQ=="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G24" sqref="G24"/>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404" t="s">
        <v>247</v>
      </c>
      <c r="B4" s="404"/>
      <c r="C4" s="404"/>
      <c r="D4" s="404"/>
      <c r="E4" s="404"/>
      <c r="F4" s="75">
        <f>SUM(F2:F3)</f>
        <v>380.32</v>
      </c>
    </row>
    <row r="5" spans="1:6">
      <c r="A5" s="404" t="s">
        <v>248</v>
      </c>
      <c r="B5" s="404"/>
      <c r="C5" s="404"/>
      <c r="D5" s="404"/>
      <c r="E5" s="404"/>
      <c r="F5" s="75">
        <f>TRUNC(F4/12,2)</f>
        <v>31.69</v>
      </c>
    </row>
  </sheetData>
  <sheetProtection algorithmName="SHA-512" hashValue="nNou3LTeEUX8SydvA1AgjMrStq8nTPwm8k7LyLCIFZVttzbPQcu2BQ7brIk0uI3oJES/wCK3olrjhdBlayYPJQ==" saltValue="JoMiCBBNhFzGBVm5piGBxg=="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304</v>
      </c>
      <c r="C2" s="74">
        <v>1</v>
      </c>
      <c r="D2" s="74" t="s">
        <v>243</v>
      </c>
      <c r="E2" s="193">
        <v>11.3</v>
      </c>
      <c r="F2" s="75">
        <f>E2*C2</f>
        <v>11.3</v>
      </c>
    </row>
    <row r="3" spans="1:6" ht="30">
      <c r="A3" s="72">
        <v>2</v>
      </c>
      <c r="B3" s="73" t="s">
        <v>290</v>
      </c>
      <c r="C3" s="74">
        <v>2</v>
      </c>
      <c r="D3" s="74" t="s">
        <v>243</v>
      </c>
      <c r="E3" s="193">
        <v>18.36</v>
      </c>
      <c r="F3" s="75">
        <f>E3*C3</f>
        <v>36.72</v>
      </c>
    </row>
    <row r="4" spans="1:6" ht="30">
      <c r="A4" s="72">
        <v>3</v>
      </c>
      <c r="B4" s="73" t="s">
        <v>305</v>
      </c>
      <c r="C4" s="74">
        <v>6</v>
      </c>
      <c r="D4" s="74" t="s">
        <v>243</v>
      </c>
      <c r="E4" s="193">
        <v>4.18</v>
      </c>
      <c r="F4" s="75">
        <f>E4*C4</f>
        <v>25.08</v>
      </c>
    </row>
    <row r="5" spans="1:6" ht="30">
      <c r="A5" s="72">
        <v>4</v>
      </c>
      <c r="B5" s="73" t="s">
        <v>306</v>
      </c>
      <c r="C5" s="74">
        <v>4</v>
      </c>
      <c r="D5" s="74" t="s">
        <v>246</v>
      </c>
      <c r="E5" s="193">
        <v>1.24</v>
      </c>
      <c r="F5" s="75">
        <f>E5*C5</f>
        <v>4.96</v>
      </c>
    </row>
    <row r="6" spans="1:6" ht="30">
      <c r="A6" s="72">
        <v>5</v>
      </c>
      <c r="B6" s="73" t="s">
        <v>307</v>
      </c>
      <c r="C6" s="74">
        <v>2</v>
      </c>
      <c r="D6" s="74" t="s">
        <v>243</v>
      </c>
      <c r="E6" s="193">
        <v>8.6999999999999993</v>
      </c>
      <c r="F6" s="75">
        <f>E6*C6</f>
        <v>17.399999999999999</v>
      </c>
    </row>
    <row r="7" spans="1:6">
      <c r="A7" s="404" t="s">
        <v>247</v>
      </c>
      <c r="B7" s="404"/>
      <c r="C7" s="404"/>
      <c r="D7" s="404"/>
      <c r="E7" s="404"/>
      <c r="F7" s="75">
        <f>SUM(F2:F6)</f>
        <v>95.46</v>
      </c>
    </row>
    <row r="8" spans="1:6">
      <c r="A8" s="404" t="s">
        <v>248</v>
      </c>
      <c r="B8" s="404"/>
      <c r="C8" s="404"/>
      <c r="D8" s="404"/>
      <c r="E8" s="404"/>
      <c r="F8" s="75">
        <f>TRUNC(F7/12,2)</f>
        <v>7.95</v>
      </c>
    </row>
  </sheetData>
  <sheetProtection algorithmName="SHA-512" hashValue="wjvD20pxYwZpnevMWiXiHRIl/BwuUjxzcOnAcbqnUFnfDwUZp9kUm9XCrqDGW9ez+hP5oJbw2LiL1bnll+sd2g==" saltValue="MJm1fywtFYo55XFNR0QISA=="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scale="88" fitToHeight="0" orientation="portrai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view="pageBreakPreview" topLeftCell="A73" zoomScale="120" zoomScaleNormal="100" zoomScaleSheetLayoutView="120" workbookViewId="0">
      <selection activeCell="H59" sqref="H59"/>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312</v>
      </c>
      <c r="F19" s="348"/>
      <c r="H19" s="78"/>
    </row>
    <row r="20" spans="2:8" s="76" customFormat="1">
      <c r="B20" s="89"/>
      <c r="C20" s="93">
        <v>3</v>
      </c>
      <c r="D20" s="94" t="s">
        <v>170</v>
      </c>
      <c r="E20" s="410">
        <v>1524.96</v>
      </c>
      <c r="F20" s="350"/>
      <c r="H20" s="78"/>
    </row>
    <row r="21" spans="2:8" s="76" customFormat="1">
      <c r="B21" s="89"/>
      <c r="C21" s="93">
        <v>4</v>
      </c>
      <c r="D21" s="94" t="s">
        <v>171</v>
      </c>
      <c r="E21" s="345" t="s">
        <v>313</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96" t="s">
        <v>7</v>
      </c>
      <c r="D26" s="102" t="s">
        <v>314</v>
      </c>
      <c r="E26" s="105">
        <v>0.2</v>
      </c>
      <c r="F26" s="106">
        <f>TRUNC((F25*E26),2)</f>
        <v>304.99</v>
      </c>
    </row>
    <row r="27" spans="2:8">
      <c r="B27" s="79"/>
      <c r="C27" s="107"/>
      <c r="D27" s="108" t="s">
        <v>77</v>
      </c>
      <c r="E27" s="109"/>
      <c r="F27" s="110">
        <f>TRUNC(SUM(F25:F26),2)</f>
        <v>1829.95</v>
      </c>
    </row>
    <row r="28" spans="2:8">
      <c r="B28" s="79"/>
      <c r="C28" s="356" t="s">
        <v>175</v>
      </c>
      <c r="D28" s="357"/>
      <c r="E28" s="357"/>
      <c r="F28" s="358"/>
    </row>
    <row r="29" spans="2:8">
      <c r="B29" s="79"/>
      <c r="C29" s="98" t="s">
        <v>176</v>
      </c>
      <c r="D29" s="111" t="s">
        <v>177</v>
      </c>
      <c r="E29" s="112"/>
      <c r="F29" s="101" t="s">
        <v>33</v>
      </c>
    </row>
    <row r="30" spans="2:8">
      <c r="B30" s="79"/>
      <c r="C30" s="93" t="s">
        <v>5</v>
      </c>
      <c r="D30" s="95" t="s">
        <v>178</v>
      </c>
      <c r="E30" s="113">
        <v>8.3299999999999999E-2</v>
      </c>
      <c r="F30" s="114">
        <f>TRUNC(($F$27*E30),2)</f>
        <v>152.43</v>
      </c>
    </row>
    <row r="31" spans="2:8">
      <c r="B31" s="79"/>
      <c r="C31" s="93" t="s">
        <v>7</v>
      </c>
      <c r="D31" s="115" t="s">
        <v>179</v>
      </c>
      <c r="E31" s="116">
        <v>0.121</v>
      </c>
      <c r="F31" s="114">
        <f>TRUNC(($F$27*E31),2)</f>
        <v>221.42</v>
      </c>
    </row>
    <row r="32" spans="2:8">
      <c r="B32" s="79"/>
      <c r="C32" s="107"/>
      <c r="D32" s="108" t="s">
        <v>77</v>
      </c>
      <c r="E32" s="117">
        <f>SUM(E30:E31)</f>
        <v>0.20430000000000001</v>
      </c>
      <c r="F32" s="118">
        <f>TRUNC(SUM(F30:F31),2)</f>
        <v>373.85</v>
      </c>
    </row>
    <row r="33" spans="2:6">
      <c r="B33" s="79"/>
      <c r="C33" s="93"/>
      <c r="D33" s="115"/>
      <c r="E33" s="119"/>
      <c r="F33" s="120"/>
    </row>
    <row r="34" spans="2:6" ht="25.5">
      <c r="B34" s="79"/>
      <c r="C34" s="121" t="s">
        <v>180</v>
      </c>
      <c r="D34" s="122" t="s">
        <v>181</v>
      </c>
      <c r="E34" s="123" t="s">
        <v>32</v>
      </c>
      <c r="F34" s="124" t="s">
        <v>33</v>
      </c>
    </row>
    <row r="35" spans="2:6">
      <c r="B35" s="79"/>
      <c r="C35" s="93" t="s">
        <v>5</v>
      </c>
      <c r="D35" s="102" t="s">
        <v>182</v>
      </c>
      <c r="E35" s="125">
        <v>0.2</v>
      </c>
      <c r="F35" s="126">
        <f t="shared" ref="F35:F42" si="0">TRUNC((($F$27+$F$32)*E35),2)</f>
        <v>440.76</v>
      </c>
    </row>
    <row r="36" spans="2:6">
      <c r="B36" s="79"/>
      <c r="C36" s="93" t="s">
        <v>7</v>
      </c>
      <c r="D36" s="102" t="s">
        <v>183</v>
      </c>
      <c r="E36" s="125">
        <v>2.5000000000000001E-2</v>
      </c>
      <c r="F36" s="126">
        <f t="shared" si="0"/>
        <v>55.09</v>
      </c>
    </row>
    <row r="37" spans="2:6">
      <c r="B37" s="79"/>
      <c r="C37" s="93" t="s">
        <v>10</v>
      </c>
      <c r="D37" s="102" t="s">
        <v>184</v>
      </c>
      <c r="E37" s="125">
        <f>'Planilha Almoxarife'!$E$36</f>
        <v>3.4099999999999998E-2</v>
      </c>
      <c r="F37" s="126">
        <f t="shared" si="0"/>
        <v>75.14</v>
      </c>
    </row>
    <row r="38" spans="2:6">
      <c r="B38" s="79"/>
      <c r="C38" s="93" t="s">
        <v>13</v>
      </c>
      <c r="D38" s="102" t="s">
        <v>185</v>
      </c>
      <c r="E38" s="125">
        <v>1.4999999999999999E-2</v>
      </c>
      <c r="F38" s="126">
        <f t="shared" si="0"/>
        <v>33.049999999999997</v>
      </c>
    </row>
    <row r="39" spans="2:6">
      <c r="B39" s="79"/>
      <c r="C39" s="93" t="s">
        <v>38</v>
      </c>
      <c r="D39" s="102" t="s">
        <v>186</v>
      </c>
      <c r="E39" s="125">
        <v>0.01</v>
      </c>
      <c r="F39" s="126">
        <f t="shared" si="0"/>
        <v>22.03</v>
      </c>
    </row>
    <row r="40" spans="2:6">
      <c r="B40" s="79"/>
      <c r="C40" s="93" t="s">
        <v>40</v>
      </c>
      <c r="D40" s="102" t="s">
        <v>187</v>
      </c>
      <c r="E40" s="125">
        <v>6.0000000000000001E-3</v>
      </c>
      <c r="F40" s="126">
        <f t="shared" si="0"/>
        <v>13.22</v>
      </c>
    </row>
    <row r="41" spans="2:6">
      <c r="B41" s="79"/>
      <c r="C41" s="93" t="s">
        <v>42</v>
      </c>
      <c r="D41" s="102" t="s">
        <v>188</v>
      </c>
      <c r="E41" s="125">
        <v>2E-3</v>
      </c>
      <c r="F41" s="126">
        <f t="shared" si="0"/>
        <v>4.4000000000000004</v>
      </c>
    </row>
    <row r="42" spans="2:6">
      <c r="B42" s="79"/>
      <c r="C42" s="93" t="s">
        <v>44</v>
      </c>
      <c r="D42" s="102" t="s">
        <v>74</v>
      </c>
      <c r="E42" s="125">
        <v>0.08</v>
      </c>
      <c r="F42" s="126">
        <f t="shared" si="0"/>
        <v>176.3</v>
      </c>
    </row>
    <row r="43" spans="2:6">
      <c r="B43" s="79"/>
      <c r="C43" s="359" t="s">
        <v>77</v>
      </c>
      <c r="D43" s="360"/>
      <c r="E43" s="128">
        <f>SUM(E35:E42)</f>
        <v>0.37209999999999999</v>
      </c>
      <c r="F43" s="129">
        <f>TRUNC(SUM(F35:F42),2)</f>
        <v>819.99</v>
      </c>
    </row>
    <row r="44" spans="2:6" ht="11.1" customHeight="1">
      <c r="B44" s="79"/>
      <c r="C44" s="93"/>
      <c r="D44" s="102"/>
      <c r="E44" s="130"/>
      <c r="F44" s="120"/>
    </row>
    <row r="45" spans="2:6">
      <c r="B45" s="79"/>
      <c r="C45" s="121" t="s">
        <v>189</v>
      </c>
      <c r="D45" s="361" t="s">
        <v>48</v>
      </c>
      <c r="E45" s="362"/>
      <c r="F45" s="124" t="s">
        <v>33</v>
      </c>
    </row>
    <row r="46" spans="2:6" ht="16.5" customHeight="1">
      <c r="B46" s="79"/>
      <c r="C46" s="93" t="s">
        <v>5</v>
      </c>
      <c r="D46" s="131" t="s">
        <v>190</v>
      </c>
      <c r="E46" s="134" t="s">
        <v>191</v>
      </c>
      <c r="F46" s="132">
        <f>IF(E46="NÃO",0,TRUNC(((4*2)*21)-0.06*F25,2))</f>
        <v>76.5</v>
      </c>
    </row>
    <row r="47" spans="2:6" ht="17.25" customHeight="1">
      <c r="B47" s="79"/>
      <c r="C47" s="93" t="s">
        <v>7</v>
      </c>
      <c r="D47" s="133" t="s">
        <v>192</v>
      </c>
      <c r="E47" s="194">
        <v>13</v>
      </c>
      <c r="F47" s="135">
        <f>TRUNC(((E47)*21)*90%,2)</f>
        <v>245.7</v>
      </c>
    </row>
    <row r="48" spans="2:6" ht="17.25" customHeight="1">
      <c r="B48" s="79"/>
      <c r="C48" s="93" t="s">
        <v>10</v>
      </c>
      <c r="D48" s="363" t="s">
        <v>193</v>
      </c>
      <c r="E48" s="364"/>
      <c r="F48" s="136">
        <v>3.5</v>
      </c>
    </row>
    <row r="49" spans="2:8" ht="17.25" customHeight="1">
      <c r="B49" s="79"/>
      <c r="C49" s="93" t="s">
        <v>13</v>
      </c>
      <c r="D49" s="363" t="s">
        <v>194</v>
      </c>
      <c r="E49" s="364"/>
      <c r="F49" s="136">
        <v>15</v>
      </c>
    </row>
    <row r="50" spans="2:8">
      <c r="B50" s="79"/>
      <c r="C50" s="137"/>
      <c r="D50" s="365" t="s">
        <v>77</v>
      </c>
      <c r="E50" s="360"/>
      <c r="F50" s="118">
        <f>TRUNC(SUM(F46:F49),2)</f>
        <v>340.7</v>
      </c>
    </row>
    <row r="51" spans="2:8">
      <c r="B51" s="79"/>
      <c r="C51" s="366"/>
      <c r="D51" s="367"/>
      <c r="E51" s="368"/>
      <c r="F51" s="369"/>
    </row>
    <row r="52" spans="2:8" ht="32.25" customHeight="1">
      <c r="B52" s="79"/>
      <c r="C52" s="121">
        <v>2</v>
      </c>
      <c r="D52" s="138" t="s">
        <v>195</v>
      </c>
      <c r="E52" s="139" t="s">
        <v>32</v>
      </c>
      <c r="F52" s="124" t="s">
        <v>33</v>
      </c>
    </row>
    <row r="53" spans="2:8">
      <c r="B53" s="79"/>
      <c r="C53" s="93" t="s">
        <v>176</v>
      </c>
      <c r="D53" s="95" t="s">
        <v>177</v>
      </c>
      <c r="E53" s="113">
        <f>E32</f>
        <v>0.20430000000000001</v>
      </c>
      <c r="F53" s="120">
        <f>F32</f>
        <v>373.85</v>
      </c>
    </row>
    <row r="54" spans="2:8">
      <c r="B54" s="79"/>
      <c r="C54" s="93" t="s">
        <v>180</v>
      </c>
      <c r="D54" s="115" t="s">
        <v>196</v>
      </c>
      <c r="E54" s="116">
        <f>E43</f>
        <v>0.37209999999999999</v>
      </c>
      <c r="F54" s="120">
        <f>F43</f>
        <v>819.99</v>
      </c>
    </row>
    <row r="55" spans="2:8">
      <c r="B55" s="79"/>
      <c r="C55" s="93" t="s">
        <v>189</v>
      </c>
      <c r="D55" s="115" t="s">
        <v>48</v>
      </c>
      <c r="E55" s="140"/>
      <c r="F55" s="120">
        <f>F50</f>
        <v>340.7</v>
      </c>
    </row>
    <row r="56" spans="2:8">
      <c r="B56" s="79"/>
      <c r="C56" s="137"/>
      <c r="D56" s="127" t="s">
        <v>77</v>
      </c>
      <c r="E56" s="141"/>
      <c r="F56" s="118">
        <f>SUM(F53:F55)</f>
        <v>1534.54</v>
      </c>
    </row>
    <row r="57" spans="2:8">
      <c r="B57" s="79"/>
      <c r="C57" s="370"/>
      <c r="D57" s="371"/>
      <c r="E57" s="371"/>
      <c r="F57" s="372"/>
    </row>
    <row r="58" spans="2:8">
      <c r="B58" s="79"/>
      <c r="C58" s="373" t="s">
        <v>197</v>
      </c>
      <c r="D58" s="374"/>
      <c r="E58" s="374"/>
      <c r="F58" s="375"/>
    </row>
    <row r="59" spans="2:8">
      <c r="B59" s="79"/>
      <c r="C59" s="98">
        <v>3</v>
      </c>
      <c r="D59" s="111" t="s">
        <v>198</v>
      </c>
      <c r="E59" s="142" t="s">
        <v>32</v>
      </c>
      <c r="F59" s="101" t="s">
        <v>33</v>
      </c>
    </row>
    <row r="60" spans="2:8" s="77" customFormat="1">
      <c r="B60" s="143"/>
      <c r="C60" s="144" t="s">
        <v>5</v>
      </c>
      <c r="D60" s="145" t="s">
        <v>90</v>
      </c>
      <c r="E60" s="146">
        <v>4.1999999999999997E-3</v>
      </c>
      <c r="F60" s="126">
        <f>TRUNC(((F27+F32+F42+F50)*E60),2)</f>
        <v>11.42</v>
      </c>
      <c r="G60" s="147"/>
      <c r="H60" s="148"/>
    </row>
    <row r="61" spans="2:8" s="77" customFormat="1">
      <c r="B61" s="143"/>
      <c r="C61" s="144" t="s">
        <v>7</v>
      </c>
      <c r="D61" s="145" t="s">
        <v>199</v>
      </c>
      <c r="E61" s="146">
        <v>0</v>
      </c>
      <c r="F61" s="126">
        <v>0</v>
      </c>
      <c r="G61" s="147"/>
      <c r="H61" s="148" t="s">
        <v>200</v>
      </c>
    </row>
    <row r="62" spans="2:8" s="77" customFormat="1">
      <c r="B62" s="143"/>
      <c r="C62" s="144" t="s">
        <v>10</v>
      </c>
      <c r="D62" s="145" t="s">
        <v>201</v>
      </c>
      <c r="E62" s="146">
        <v>0.04</v>
      </c>
      <c r="F62" s="126">
        <f>TRUNC((E62*F27),2)</f>
        <v>73.19</v>
      </c>
      <c r="G62" s="147"/>
      <c r="H62" s="148"/>
    </row>
    <row r="63" spans="2:8" s="77" customFormat="1">
      <c r="B63" s="143"/>
      <c r="C63" s="144" t="s">
        <v>13</v>
      </c>
      <c r="D63" s="145" t="s">
        <v>202</v>
      </c>
      <c r="E63" s="146">
        <v>1.8499999999999999E-2</v>
      </c>
      <c r="F63" s="126">
        <f>TRUNC(((F27+F56)*E63),2)</f>
        <v>62.24</v>
      </c>
      <c r="G63" s="147"/>
      <c r="H63" s="148"/>
    </row>
    <row r="64" spans="2:8" s="77" customFormat="1" ht="30" customHeight="1">
      <c r="B64" s="143"/>
      <c r="C64" s="144" t="s">
        <v>38</v>
      </c>
      <c r="D64" s="145" t="s">
        <v>203</v>
      </c>
      <c r="E64" s="146">
        <v>0</v>
      </c>
      <c r="F64" s="126">
        <v>0</v>
      </c>
      <c r="G64" s="147"/>
      <c r="H64" s="148" t="s">
        <v>200</v>
      </c>
    </row>
    <row r="65" spans="2:8" s="77" customFormat="1">
      <c r="B65" s="143"/>
      <c r="C65" s="144" t="s">
        <v>40</v>
      </c>
      <c r="D65" s="145" t="s">
        <v>204</v>
      </c>
      <c r="E65" s="146">
        <v>0</v>
      </c>
      <c r="F65" s="126">
        <f>TRUNC(($F$26*E65),2)</f>
        <v>0</v>
      </c>
      <c r="G65" s="147"/>
      <c r="H65" s="148"/>
    </row>
    <row r="66" spans="2:8">
      <c r="B66" s="79"/>
      <c r="C66" s="376" t="s">
        <v>77</v>
      </c>
      <c r="D66" s="377"/>
      <c r="E66" s="149">
        <f>SUM(E60:E65)</f>
        <v>6.2700000000000006E-2</v>
      </c>
      <c r="F66" s="129">
        <f>TRUNC(SUM(F60:F65),2)</f>
        <v>146.85</v>
      </c>
    </row>
    <row r="67" spans="2:8">
      <c r="B67" s="79"/>
      <c r="C67" s="378"/>
      <c r="D67" s="368"/>
      <c r="E67" s="368"/>
      <c r="F67" s="379"/>
    </row>
    <row r="68" spans="2:8">
      <c r="B68" s="79"/>
      <c r="C68" s="373" t="s">
        <v>205</v>
      </c>
      <c r="D68" s="374"/>
      <c r="E68" s="374"/>
      <c r="F68" s="375"/>
    </row>
    <row r="69" spans="2:8">
      <c r="B69" s="79"/>
      <c r="C69" s="98" t="s">
        <v>67</v>
      </c>
      <c r="D69" s="150" t="s">
        <v>206</v>
      </c>
      <c r="E69" s="142" t="s">
        <v>32</v>
      </c>
      <c r="F69" s="151" t="s">
        <v>33</v>
      </c>
    </row>
    <row r="70" spans="2:8">
      <c r="B70" s="79"/>
      <c r="C70" s="93" t="s">
        <v>5</v>
      </c>
      <c r="D70" s="95" t="s">
        <v>207</v>
      </c>
      <c r="E70" s="152">
        <v>0</v>
      </c>
      <c r="F70" s="153">
        <f t="shared" ref="F70:F75" si="1">TRUNC((($F$27+$F$56+$F$66)*E70),2)</f>
        <v>0</v>
      </c>
    </row>
    <row r="71" spans="2:8" ht="12.75" customHeight="1">
      <c r="B71" s="79"/>
      <c r="C71" s="93" t="s">
        <v>7</v>
      </c>
      <c r="D71" s="95" t="s">
        <v>206</v>
      </c>
      <c r="E71" s="146">
        <v>0</v>
      </c>
      <c r="F71" s="153">
        <f t="shared" si="1"/>
        <v>0</v>
      </c>
      <c r="H71" s="396" t="s">
        <v>208</v>
      </c>
    </row>
    <row r="72" spans="2:8">
      <c r="B72" s="79"/>
      <c r="C72" s="93" t="s">
        <v>10</v>
      </c>
      <c r="D72" s="95" t="s">
        <v>209</v>
      </c>
      <c r="E72" s="146">
        <v>0</v>
      </c>
      <c r="F72" s="153">
        <f t="shared" si="1"/>
        <v>0</v>
      </c>
      <c r="H72" s="396"/>
    </row>
    <row r="73" spans="2:8">
      <c r="B73" s="79"/>
      <c r="C73" s="93" t="s">
        <v>13</v>
      </c>
      <c r="D73" s="95" t="s">
        <v>210</v>
      </c>
      <c r="E73" s="146">
        <v>0</v>
      </c>
      <c r="F73" s="153">
        <f t="shared" si="1"/>
        <v>0</v>
      </c>
      <c r="H73" s="396"/>
    </row>
    <row r="74" spans="2:8">
      <c r="B74" s="79"/>
      <c r="C74" s="93" t="s">
        <v>38</v>
      </c>
      <c r="D74" s="95" t="s">
        <v>84</v>
      </c>
      <c r="E74" s="146">
        <v>0</v>
      </c>
      <c r="F74" s="153">
        <f t="shared" si="1"/>
        <v>0</v>
      </c>
      <c r="H74" s="396"/>
    </row>
    <row r="75" spans="2:8">
      <c r="B75" s="79"/>
      <c r="C75" s="93" t="s">
        <v>40</v>
      </c>
      <c r="D75" s="95" t="s">
        <v>55</v>
      </c>
      <c r="E75" s="146">
        <v>0</v>
      </c>
      <c r="F75" s="153">
        <f t="shared" si="1"/>
        <v>0</v>
      </c>
      <c r="H75" s="396"/>
    </row>
    <row r="76" spans="2:8" ht="16.5" customHeight="1">
      <c r="B76" s="79"/>
      <c r="C76" s="376" t="s">
        <v>77</v>
      </c>
      <c r="D76" s="380"/>
      <c r="E76" s="154">
        <f>SUM(E70:E75)</f>
        <v>0</v>
      </c>
      <c r="F76" s="129">
        <f>TRUNC(SUM(F70:F75),2)</f>
        <v>0</v>
      </c>
    </row>
    <row r="77" spans="2:8">
      <c r="B77" s="79"/>
      <c r="C77" s="366"/>
      <c r="D77" s="367"/>
      <c r="E77" s="367"/>
      <c r="F77" s="369"/>
    </row>
    <row r="78" spans="2:8">
      <c r="B78" s="79"/>
      <c r="C78" s="366"/>
      <c r="D78" s="367"/>
      <c r="E78" s="367"/>
      <c r="F78" s="369"/>
    </row>
    <row r="79" spans="2:8" ht="40.5" customHeight="1">
      <c r="B79" s="79"/>
      <c r="C79" s="121">
        <v>4</v>
      </c>
      <c r="D79" s="361" t="s">
        <v>211</v>
      </c>
      <c r="E79" s="362"/>
      <c r="F79" s="124" t="s">
        <v>33</v>
      </c>
    </row>
    <row r="80" spans="2:8">
      <c r="B80" s="79"/>
      <c r="C80" s="93" t="s">
        <v>67</v>
      </c>
      <c r="D80" s="95" t="s">
        <v>212</v>
      </c>
      <c r="E80" s="155"/>
      <c r="F80" s="120">
        <f>F76</f>
        <v>0</v>
      </c>
    </row>
    <row r="81" spans="2:6">
      <c r="B81" s="79"/>
      <c r="C81" s="156"/>
      <c r="D81" s="387" t="s">
        <v>77</v>
      </c>
      <c r="E81" s="388"/>
      <c r="F81" s="118">
        <f>TRUNC(SUM(F80:F80),2)</f>
        <v>0</v>
      </c>
    </row>
    <row r="82" spans="2:6">
      <c r="B82" s="79"/>
      <c r="C82" s="373" t="s">
        <v>213</v>
      </c>
      <c r="D82" s="374"/>
      <c r="E82" s="374"/>
      <c r="F82" s="375"/>
    </row>
    <row r="83" spans="2:6">
      <c r="B83" s="79"/>
      <c r="C83" s="98">
        <v>5</v>
      </c>
      <c r="D83" s="389" t="s">
        <v>58</v>
      </c>
      <c r="E83" s="390"/>
      <c r="F83" s="101" t="s">
        <v>33</v>
      </c>
    </row>
    <row r="84" spans="2:6">
      <c r="B84" s="79"/>
      <c r="C84" s="93" t="s">
        <v>5</v>
      </c>
      <c r="D84" s="391" t="s">
        <v>214</v>
      </c>
      <c r="E84" s="392"/>
      <c r="F84" s="157">
        <f>'Uniformes - Pintor'!F5</f>
        <v>31.69</v>
      </c>
    </row>
    <row r="85" spans="2:6">
      <c r="B85" s="79"/>
      <c r="C85" s="93" t="s">
        <v>7</v>
      </c>
      <c r="D85" s="391" t="s">
        <v>215</v>
      </c>
      <c r="E85" s="392"/>
      <c r="F85" s="158">
        <f>'Equipamentos - Pintor'!F8</f>
        <v>40.47</v>
      </c>
    </row>
    <row r="86" spans="2:6">
      <c r="B86" s="79"/>
      <c r="C86" s="93" t="s">
        <v>10</v>
      </c>
      <c r="D86" s="391"/>
      <c r="E86" s="392"/>
      <c r="F86" s="120">
        <v>0</v>
      </c>
    </row>
    <row r="87" spans="2:6" ht="16.5" customHeight="1">
      <c r="B87" s="79"/>
      <c r="C87" s="376" t="s">
        <v>77</v>
      </c>
      <c r="D87" s="380"/>
      <c r="E87" s="377"/>
      <c r="F87" s="129">
        <f>TRUNC(SUM(F84:F86),2)</f>
        <v>72.16</v>
      </c>
    </row>
    <row r="88" spans="2:6">
      <c r="B88" s="79"/>
      <c r="C88" s="381"/>
      <c r="D88" s="382"/>
      <c r="E88" s="382"/>
      <c r="F88" s="383"/>
    </row>
    <row r="89" spans="2:6">
      <c r="B89" s="79"/>
      <c r="C89" s="384" t="s">
        <v>216</v>
      </c>
      <c r="D89" s="385"/>
      <c r="E89" s="385"/>
      <c r="F89" s="386"/>
    </row>
    <row r="90" spans="2:6">
      <c r="B90" s="79"/>
      <c r="C90" s="98">
        <v>6</v>
      </c>
      <c r="D90" s="159" t="s">
        <v>115</v>
      </c>
      <c r="E90" s="100" t="s">
        <v>32</v>
      </c>
      <c r="F90" s="101" t="s">
        <v>33</v>
      </c>
    </row>
    <row r="91" spans="2:6">
      <c r="B91" s="79"/>
      <c r="C91" s="93" t="s">
        <v>5</v>
      </c>
      <c r="D91" s="102" t="s">
        <v>217</v>
      </c>
      <c r="E91" s="160">
        <f>'Planilha Almoxarife'!E90</f>
        <v>5.0000000000000001E-3</v>
      </c>
      <c r="F91" s="161">
        <f>TRUNC((E91*F110),2)</f>
        <v>17.91</v>
      </c>
    </row>
    <row r="92" spans="2:6">
      <c r="B92" s="79"/>
      <c r="C92" s="93" t="s">
        <v>7</v>
      </c>
      <c r="D92" s="102" t="s">
        <v>126</v>
      </c>
      <c r="E92" s="160">
        <f>'Planilha Almoxarife'!E91</f>
        <v>5.0000000000000001E-3</v>
      </c>
      <c r="F92" s="161">
        <f>TRUNC((F110*E92),2)</f>
        <v>17.91</v>
      </c>
    </row>
    <row r="93" spans="2:6">
      <c r="B93" s="79"/>
      <c r="C93" s="93" t="s">
        <v>10</v>
      </c>
      <c r="D93" s="102" t="s">
        <v>117</v>
      </c>
      <c r="E93" s="162"/>
      <c r="F93" s="161"/>
    </row>
    <row r="94" spans="2:6">
      <c r="B94" s="79"/>
      <c r="C94" s="163"/>
      <c r="D94" s="122" t="s">
        <v>218</v>
      </c>
      <c r="E94" s="162"/>
      <c r="F94" s="164"/>
    </row>
    <row r="95" spans="2:6">
      <c r="B95" s="79"/>
      <c r="C95" s="163"/>
      <c r="D95" s="102" t="s">
        <v>219</v>
      </c>
      <c r="E95" s="160">
        <f>'Planilha Almoxarife'!E94</f>
        <v>3.3E-3</v>
      </c>
      <c r="F95" s="161">
        <f>TRUNC(((F91+F92+F110)/E102*E95),2)</f>
        <v>12.82</v>
      </c>
    </row>
    <row r="96" spans="2:6">
      <c r="B96" s="79"/>
      <c r="C96" s="163"/>
      <c r="D96" s="102" t="s">
        <v>220</v>
      </c>
      <c r="E96" s="160">
        <f>'Planilha Almoxarife'!E95</f>
        <v>1.5299999999999999E-2</v>
      </c>
      <c r="F96" s="161">
        <f>TRUNC(((F91+F92+F110)/E102*E96),2)</f>
        <v>59.45</v>
      </c>
    </row>
    <row r="97" spans="2:6">
      <c r="B97" s="79"/>
      <c r="C97" s="163"/>
      <c r="D97" s="122" t="s">
        <v>221</v>
      </c>
      <c r="E97" s="162"/>
      <c r="F97" s="161"/>
    </row>
    <row r="98" spans="2:6">
      <c r="B98" s="79"/>
      <c r="C98" s="163"/>
      <c r="D98" s="102" t="s">
        <v>222</v>
      </c>
      <c r="E98" s="160">
        <v>0.05</v>
      </c>
      <c r="F98" s="161">
        <f>TRUNC((F91+F92+F110)/E102*E98,2)</f>
        <v>194.29</v>
      </c>
    </row>
    <row r="99" spans="2:6">
      <c r="B99" s="79"/>
      <c r="C99" s="163"/>
      <c r="D99" s="122" t="s">
        <v>223</v>
      </c>
      <c r="E99" s="162"/>
      <c r="F99" s="164"/>
    </row>
    <row r="100" spans="2:6">
      <c r="B100" s="79"/>
      <c r="C100" s="163"/>
      <c r="D100" s="165"/>
      <c r="E100" s="160"/>
      <c r="F100" s="161">
        <f>TRUNC((F91+F92+F110)/E102*E100,2)</f>
        <v>0</v>
      </c>
    </row>
    <row r="101" spans="2:6">
      <c r="B101" s="79"/>
      <c r="C101" s="376" t="s">
        <v>77</v>
      </c>
      <c r="D101" s="377"/>
      <c r="E101" s="166">
        <f>SUM(E91:E99)</f>
        <v>7.8600000000000003E-2</v>
      </c>
      <c r="F101" s="167">
        <f>SUM(F91:F100)</f>
        <v>302.38</v>
      </c>
    </row>
    <row r="102" spans="2:6">
      <c r="B102" s="79"/>
      <c r="C102" s="168">
        <f>SUM(E95:E100)</f>
        <v>6.8599999999999994E-2</v>
      </c>
      <c r="D102" s="169" t="s">
        <v>224</v>
      </c>
      <c r="E102" s="170">
        <f>1-C102/1</f>
        <v>0.93140000000000001</v>
      </c>
      <c r="F102" s="171"/>
    </row>
    <row r="103" spans="2:6">
      <c r="B103" s="79"/>
      <c r="C103" s="401" t="s">
        <v>225</v>
      </c>
      <c r="D103" s="402"/>
      <c r="E103" s="402"/>
      <c r="F103" s="403"/>
    </row>
    <row r="104" spans="2:6" ht="30" customHeight="1">
      <c r="B104" s="79"/>
      <c r="C104" s="172"/>
      <c r="D104" s="361" t="s">
        <v>226</v>
      </c>
      <c r="E104" s="362"/>
      <c r="F104" s="124" t="s">
        <v>33</v>
      </c>
    </row>
    <row r="105" spans="2:6">
      <c r="B105" s="79"/>
      <c r="C105" s="93" t="s">
        <v>5</v>
      </c>
      <c r="D105" s="397" t="s">
        <v>227</v>
      </c>
      <c r="E105" s="397"/>
      <c r="F105" s="120">
        <f>F27</f>
        <v>1829.95</v>
      </c>
    </row>
    <row r="106" spans="2:6">
      <c r="B106" s="79"/>
      <c r="C106" s="93" t="s">
        <v>7</v>
      </c>
      <c r="D106" s="397" t="s">
        <v>228</v>
      </c>
      <c r="E106" s="397"/>
      <c r="F106" s="120">
        <f>F56</f>
        <v>1534.54</v>
      </c>
    </row>
    <row r="107" spans="2:6">
      <c r="B107" s="79"/>
      <c r="C107" s="93" t="s">
        <v>10</v>
      </c>
      <c r="D107" s="397" t="s">
        <v>229</v>
      </c>
      <c r="E107" s="397"/>
      <c r="F107" s="120">
        <f>F66</f>
        <v>146.85</v>
      </c>
    </row>
    <row r="108" spans="2:6">
      <c r="B108" s="79"/>
      <c r="C108" s="93" t="s">
        <v>13</v>
      </c>
      <c r="D108" s="391" t="s">
        <v>230</v>
      </c>
      <c r="E108" s="392"/>
      <c r="F108" s="120">
        <f>F81</f>
        <v>0</v>
      </c>
    </row>
    <row r="109" spans="2:6">
      <c r="B109" s="79"/>
      <c r="C109" s="93" t="s">
        <v>38</v>
      </c>
      <c r="D109" s="397" t="s">
        <v>231</v>
      </c>
      <c r="E109" s="397"/>
      <c r="F109" s="120">
        <f>F87</f>
        <v>72.16</v>
      </c>
    </row>
    <row r="110" spans="2:6">
      <c r="B110" s="79"/>
      <c r="C110" s="398" t="s">
        <v>232</v>
      </c>
      <c r="D110" s="399"/>
      <c r="E110" s="400"/>
      <c r="F110" s="173">
        <f>TRUNC(SUM(F105:F109),2)</f>
        <v>3583.5</v>
      </c>
    </row>
    <row r="111" spans="2:6">
      <c r="B111" s="79"/>
      <c r="C111" s="93" t="s">
        <v>40</v>
      </c>
      <c r="D111" s="391" t="s">
        <v>233</v>
      </c>
      <c r="E111" s="392"/>
      <c r="F111" s="174">
        <f>F101</f>
        <v>302.38</v>
      </c>
    </row>
    <row r="112" spans="2:6">
      <c r="B112" s="79"/>
      <c r="C112" s="393" t="s">
        <v>234</v>
      </c>
      <c r="D112" s="394"/>
      <c r="E112" s="362"/>
      <c r="F112" s="175">
        <f>SUM(F110:F111)</f>
        <v>3885.88</v>
      </c>
    </row>
    <row r="113" spans="2:6">
      <c r="B113" s="79"/>
      <c r="C113" s="176"/>
      <c r="D113" s="177"/>
      <c r="E113" s="177"/>
      <c r="F113" s="178"/>
    </row>
    <row r="114" spans="2:6">
      <c r="C114" s="395"/>
      <c r="D114" s="395"/>
      <c r="E114" s="395"/>
      <c r="F114" s="395"/>
    </row>
    <row r="129" spans="3:3">
      <c r="C129" s="78" t="s">
        <v>191</v>
      </c>
    </row>
    <row r="130" spans="3:3">
      <c r="C130" s="78" t="s">
        <v>235</v>
      </c>
    </row>
  </sheetData>
  <sheetProtection algorithmName="SHA-512" hashValue="MIPjISTIgISwXmFxUSCZhR2LKUm6t5hbet9FFs+ePmjwWQ5OMhAFIAsdZ2D1HBSFbjSZBbHZLrbISjc26FC9Ew==" saltValue="rmWxLEdXjjrzuNNMEPKOzg==" spinCount="100000" sheet="1" objects="1" scenarios="1" formatCells="0"/>
  <mergeCells count="53">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 ref="C88:F88"/>
    <mergeCell ref="C89:F89"/>
    <mergeCell ref="D79:E79"/>
    <mergeCell ref="D81:E81"/>
    <mergeCell ref="C82:F82"/>
    <mergeCell ref="D83:E83"/>
    <mergeCell ref="D84:E84"/>
    <mergeCell ref="C67:F67"/>
    <mergeCell ref="C68:F68"/>
    <mergeCell ref="C76:D76"/>
    <mergeCell ref="C77:F77"/>
    <mergeCell ref="C78:F78"/>
    <mergeCell ref="D50:E50"/>
    <mergeCell ref="C51:F51"/>
    <mergeCell ref="C57:F57"/>
    <mergeCell ref="C58:F58"/>
    <mergeCell ref="C66:D66"/>
    <mergeCell ref="C28:F28"/>
    <mergeCell ref="C43:D43"/>
    <mergeCell ref="D45:E45"/>
    <mergeCell ref="D48:E48"/>
    <mergeCell ref="D49:E49"/>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6">
      <formula1>$C$129:$C$130</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6" max="6" man="1"/>
  </rowBreaks>
  <colBreaks count="1" manualBreakCount="1">
    <brk id="7" max="1048575" man="1"/>
  </col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404" t="s">
        <v>247</v>
      </c>
      <c r="B4" s="404"/>
      <c r="C4" s="404"/>
      <c r="D4" s="404"/>
      <c r="E4" s="404"/>
      <c r="F4" s="75">
        <f>SUM(F2:F3)</f>
        <v>380.32</v>
      </c>
    </row>
    <row r="5" spans="1:6">
      <c r="A5" s="404" t="s">
        <v>248</v>
      </c>
      <c r="B5" s="404"/>
      <c r="C5" s="404"/>
      <c r="D5" s="404"/>
      <c r="E5" s="404"/>
      <c r="F5" s="75">
        <f>TRUNC(F4/12,2)</f>
        <v>31.69</v>
      </c>
    </row>
  </sheetData>
  <sheetProtection algorithmName="SHA-512" hashValue="BD+cB1l180E1w4jrM+PjKArTQ+lTkgtOcGGtW/h0zUDWHJ+iaAoplnzXrSDvi+2reinkxp20xYzgOnWKWoKeeQ==" saltValue="51m0SjyL3m4u1WefgSzB7A=="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315</v>
      </c>
      <c r="C2" s="74">
        <v>1</v>
      </c>
      <c r="D2" s="74" t="s">
        <v>243</v>
      </c>
      <c r="E2" s="193">
        <v>18.36</v>
      </c>
      <c r="F2" s="75">
        <f>E2*C2</f>
        <v>18.36</v>
      </c>
    </row>
    <row r="3" spans="1:6" ht="45">
      <c r="A3" s="72">
        <v>2</v>
      </c>
      <c r="B3" s="73" t="s">
        <v>250</v>
      </c>
      <c r="C3" s="74">
        <v>40</v>
      </c>
      <c r="D3" s="74"/>
      <c r="E3" s="193">
        <v>4.18</v>
      </c>
      <c r="F3" s="75">
        <f>E3*C3</f>
        <v>167.2</v>
      </c>
    </row>
    <row r="4" spans="1:6" ht="30">
      <c r="A4" s="72">
        <v>3</v>
      </c>
      <c r="B4" s="73" t="s">
        <v>290</v>
      </c>
      <c r="C4" s="74">
        <v>2</v>
      </c>
      <c r="D4" s="74" t="s">
        <v>243</v>
      </c>
      <c r="E4" s="193">
        <v>2.94</v>
      </c>
      <c r="F4" s="75">
        <f>E4*C4</f>
        <v>5.88</v>
      </c>
    </row>
    <row r="5" spans="1:6" ht="45">
      <c r="A5" s="72">
        <v>4</v>
      </c>
      <c r="B5" s="73" t="s">
        <v>316</v>
      </c>
      <c r="C5" s="74">
        <v>4</v>
      </c>
      <c r="D5" s="74" t="s">
        <v>243</v>
      </c>
      <c r="E5" s="193">
        <v>69.42</v>
      </c>
      <c r="F5" s="75">
        <f>E5*C5</f>
        <v>277.68</v>
      </c>
    </row>
    <row r="6" spans="1:6">
      <c r="A6" s="72">
        <v>5</v>
      </c>
      <c r="B6" s="73" t="s">
        <v>269</v>
      </c>
      <c r="C6" s="74">
        <v>2</v>
      </c>
      <c r="D6" s="74" t="s">
        <v>243</v>
      </c>
      <c r="E6" s="193">
        <v>8.3000000000000007</v>
      </c>
      <c r="F6" s="75">
        <f>E6*C6</f>
        <v>16.600000000000001</v>
      </c>
    </row>
    <row r="7" spans="1:6">
      <c r="A7" s="404" t="s">
        <v>247</v>
      </c>
      <c r="B7" s="404"/>
      <c r="C7" s="404"/>
      <c r="D7" s="404"/>
      <c r="E7" s="404"/>
      <c r="F7" s="75">
        <f>SUM(F2:F6)</f>
        <v>485.72</v>
      </c>
    </row>
    <row r="8" spans="1:6">
      <c r="A8" s="404" t="s">
        <v>248</v>
      </c>
      <c r="B8" s="404"/>
      <c r="C8" s="404"/>
      <c r="D8" s="404"/>
      <c r="E8" s="404"/>
      <c r="F8" s="75">
        <f>TRUNC(F7/12,2)</f>
        <v>40.47</v>
      </c>
    </row>
  </sheetData>
  <sheetProtection algorithmName="SHA-512" hashValue="JRLGBFV++XcnGgcV/z/Rat75M1CGaX/KtZJw74KSA89ZsFU94ixcKBrD3gsCBgLaGzARYDTBTGmSR38ZKcR3Zg==" saltValue="eucJfRDS5zOaBdi2DegMmA=="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scale="88" fitToHeight="0" orientation="portrai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6"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317</v>
      </c>
      <c r="F19" s="348"/>
      <c r="H19" s="78"/>
    </row>
    <row r="20" spans="2:8" s="76" customFormat="1">
      <c r="B20" s="89"/>
      <c r="C20" s="93">
        <v>3</v>
      </c>
      <c r="D20" s="94" t="s">
        <v>170</v>
      </c>
      <c r="E20" s="410">
        <v>1524.96</v>
      </c>
      <c r="F20" s="350"/>
      <c r="H20" s="78"/>
    </row>
    <row r="21" spans="2:8" s="76" customFormat="1">
      <c r="B21" s="89"/>
      <c r="C21" s="93">
        <v>4</v>
      </c>
      <c r="D21" s="94" t="s">
        <v>171</v>
      </c>
      <c r="E21" s="345" t="s">
        <v>318</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107"/>
      <c r="D26" s="108" t="s">
        <v>77</v>
      </c>
      <c r="E26" s="109"/>
      <c r="F26" s="110">
        <f>TRUNC(SUM(F25:F25),2)</f>
        <v>1524.96</v>
      </c>
    </row>
    <row r="27" spans="2:8">
      <c r="B27" s="79"/>
      <c r="C27" s="356" t="s">
        <v>175</v>
      </c>
      <c r="D27" s="357"/>
      <c r="E27" s="357"/>
      <c r="F27" s="358"/>
    </row>
    <row r="28" spans="2:8">
      <c r="B28" s="79"/>
      <c r="C28" s="98" t="s">
        <v>176</v>
      </c>
      <c r="D28" s="111" t="s">
        <v>177</v>
      </c>
      <c r="E28" s="112"/>
      <c r="F28" s="101" t="s">
        <v>33</v>
      </c>
    </row>
    <row r="29" spans="2:8">
      <c r="B29" s="79"/>
      <c r="C29" s="93" t="s">
        <v>5</v>
      </c>
      <c r="D29" s="95" t="s">
        <v>178</v>
      </c>
      <c r="E29" s="113">
        <v>8.3299999999999999E-2</v>
      </c>
      <c r="F29" s="114">
        <f>TRUNC(($F$26*E29),2)</f>
        <v>127.02</v>
      </c>
    </row>
    <row r="30" spans="2:8">
      <c r="B30" s="79"/>
      <c r="C30" s="93" t="s">
        <v>7</v>
      </c>
      <c r="D30" s="115" t="s">
        <v>179</v>
      </c>
      <c r="E30" s="116">
        <v>0.121</v>
      </c>
      <c r="F30" s="114">
        <f>TRUNC(($F$26*E30),2)</f>
        <v>184.52</v>
      </c>
    </row>
    <row r="31" spans="2:8">
      <c r="B31" s="79"/>
      <c r="C31" s="107"/>
      <c r="D31" s="108" t="s">
        <v>77</v>
      </c>
      <c r="E31" s="117">
        <f>SUM(E29:E30)</f>
        <v>0.20430000000000001</v>
      </c>
      <c r="F31" s="118">
        <f>TRUNC(SUM(F29:F30),2)</f>
        <v>311.54000000000002</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367.3</v>
      </c>
    </row>
    <row r="35" spans="2:6">
      <c r="B35" s="79"/>
      <c r="C35" s="93" t="s">
        <v>7</v>
      </c>
      <c r="D35" s="102" t="s">
        <v>183</v>
      </c>
      <c r="E35" s="125">
        <v>2.5000000000000001E-2</v>
      </c>
      <c r="F35" s="126">
        <f t="shared" si="0"/>
        <v>45.91</v>
      </c>
    </row>
    <row r="36" spans="2:6">
      <c r="B36" s="79"/>
      <c r="C36" s="93" t="s">
        <v>10</v>
      </c>
      <c r="D36" s="102" t="s">
        <v>184</v>
      </c>
      <c r="E36" s="125">
        <f>'Planilha Almoxarife'!$E$36</f>
        <v>3.4099999999999998E-2</v>
      </c>
      <c r="F36" s="126">
        <f t="shared" si="0"/>
        <v>62.62</v>
      </c>
    </row>
    <row r="37" spans="2:6">
      <c r="B37" s="79"/>
      <c r="C37" s="93" t="s">
        <v>13</v>
      </c>
      <c r="D37" s="102" t="s">
        <v>185</v>
      </c>
      <c r="E37" s="125">
        <v>1.4999999999999999E-2</v>
      </c>
      <c r="F37" s="126">
        <f t="shared" si="0"/>
        <v>27.54</v>
      </c>
    </row>
    <row r="38" spans="2:6">
      <c r="B38" s="79"/>
      <c r="C38" s="93" t="s">
        <v>38</v>
      </c>
      <c r="D38" s="102" t="s">
        <v>186</v>
      </c>
      <c r="E38" s="125">
        <v>0.01</v>
      </c>
      <c r="F38" s="126">
        <f t="shared" si="0"/>
        <v>18.36</v>
      </c>
    </row>
    <row r="39" spans="2:6">
      <c r="B39" s="79"/>
      <c r="C39" s="93" t="s">
        <v>40</v>
      </c>
      <c r="D39" s="102" t="s">
        <v>187</v>
      </c>
      <c r="E39" s="125">
        <v>6.0000000000000001E-3</v>
      </c>
      <c r="F39" s="126">
        <f t="shared" si="0"/>
        <v>11.01</v>
      </c>
    </row>
    <row r="40" spans="2:6">
      <c r="B40" s="79"/>
      <c r="C40" s="93" t="s">
        <v>42</v>
      </c>
      <c r="D40" s="102" t="s">
        <v>188</v>
      </c>
      <c r="E40" s="125">
        <v>2E-3</v>
      </c>
      <c r="F40" s="126">
        <f t="shared" si="0"/>
        <v>3.67</v>
      </c>
    </row>
    <row r="41" spans="2:6">
      <c r="B41" s="79"/>
      <c r="C41" s="93" t="s">
        <v>44</v>
      </c>
      <c r="D41" s="102" t="s">
        <v>74</v>
      </c>
      <c r="E41" s="125">
        <v>0.08</v>
      </c>
      <c r="F41" s="126">
        <f t="shared" si="0"/>
        <v>146.91999999999999</v>
      </c>
    </row>
    <row r="42" spans="2:6">
      <c r="B42" s="79"/>
      <c r="C42" s="359" t="s">
        <v>77</v>
      </c>
      <c r="D42" s="360"/>
      <c r="E42" s="128">
        <f>SUM(E34:E41)</f>
        <v>0.37209999999999999</v>
      </c>
      <c r="F42" s="129">
        <f>TRUNC(SUM(F34:F41),2)</f>
        <v>683.33</v>
      </c>
    </row>
    <row r="43" spans="2:6" ht="11.1" customHeight="1">
      <c r="B43" s="79"/>
      <c r="C43" s="93"/>
      <c r="D43" s="102"/>
      <c r="E43" s="130"/>
      <c r="F43" s="120"/>
    </row>
    <row r="44" spans="2:6">
      <c r="B44" s="79"/>
      <c r="C44" s="121" t="s">
        <v>189</v>
      </c>
      <c r="D44" s="361" t="s">
        <v>48</v>
      </c>
      <c r="E44" s="362"/>
      <c r="F44" s="124" t="s">
        <v>33</v>
      </c>
    </row>
    <row r="45" spans="2:6" ht="16.5" customHeight="1">
      <c r="B45" s="79"/>
      <c r="C45" s="93" t="s">
        <v>5</v>
      </c>
      <c r="D45" s="131" t="s">
        <v>190</v>
      </c>
      <c r="E45" s="134" t="s">
        <v>191</v>
      </c>
      <c r="F45" s="132">
        <f>IF(E45="NÃO",0,TRUNC(((4*2)*21)-0.06*F25,2))</f>
        <v>76.5</v>
      </c>
    </row>
    <row r="46" spans="2:6" ht="17.25" customHeight="1">
      <c r="B46" s="79"/>
      <c r="C46" s="93" t="s">
        <v>7</v>
      </c>
      <c r="D46" s="133" t="s">
        <v>192</v>
      </c>
      <c r="E46" s="194">
        <v>13</v>
      </c>
      <c r="F46" s="135">
        <f>TRUNC(((E46)*21)*90%,2)</f>
        <v>245.7</v>
      </c>
    </row>
    <row r="47" spans="2:6" ht="17.25" customHeight="1">
      <c r="B47" s="79"/>
      <c r="C47" s="93" t="s">
        <v>10</v>
      </c>
      <c r="D47" s="363" t="s">
        <v>193</v>
      </c>
      <c r="E47" s="364"/>
      <c r="F47" s="136">
        <v>3.5</v>
      </c>
    </row>
    <row r="48" spans="2:6" ht="17.25" customHeight="1">
      <c r="B48" s="79"/>
      <c r="C48" s="93" t="s">
        <v>13</v>
      </c>
      <c r="D48" s="363" t="s">
        <v>194</v>
      </c>
      <c r="E48" s="364"/>
      <c r="F48" s="136">
        <v>15</v>
      </c>
    </row>
    <row r="49" spans="2:8">
      <c r="B49" s="79"/>
      <c r="C49" s="137"/>
      <c r="D49" s="365" t="s">
        <v>77</v>
      </c>
      <c r="E49" s="360"/>
      <c r="F49" s="118">
        <f>TRUNC(SUM(F45:F48),2)</f>
        <v>340.7</v>
      </c>
    </row>
    <row r="50" spans="2:8">
      <c r="B50" s="79"/>
      <c r="C50" s="366"/>
      <c r="D50" s="367"/>
      <c r="E50" s="368"/>
      <c r="F50" s="369"/>
    </row>
    <row r="51" spans="2:8" ht="32.25" customHeight="1">
      <c r="B51" s="79"/>
      <c r="C51" s="121">
        <v>2</v>
      </c>
      <c r="D51" s="138" t="s">
        <v>195</v>
      </c>
      <c r="E51" s="139" t="s">
        <v>32</v>
      </c>
      <c r="F51" s="124" t="s">
        <v>33</v>
      </c>
    </row>
    <row r="52" spans="2:8">
      <c r="B52" s="79"/>
      <c r="C52" s="93" t="s">
        <v>176</v>
      </c>
      <c r="D52" s="95" t="s">
        <v>177</v>
      </c>
      <c r="E52" s="113">
        <f>E31</f>
        <v>0.20430000000000001</v>
      </c>
      <c r="F52" s="120">
        <f>F31</f>
        <v>311.54000000000002</v>
      </c>
    </row>
    <row r="53" spans="2:8">
      <c r="B53" s="79"/>
      <c r="C53" s="93" t="s">
        <v>180</v>
      </c>
      <c r="D53" s="115" t="s">
        <v>196</v>
      </c>
      <c r="E53" s="116">
        <f>E42</f>
        <v>0.37209999999999999</v>
      </c>
      <c r="F53" s="120">
        <f>F42</f>
        <v>683.33</v>
      </c>
    </row>
    <row r="54" spans="2:8">
      <c r="B54" s="79"/>
      <c r="C54" s="93" t="s">
        <v>189</v>
      </c>
      <c r="D54" s="115" t="s">
        <v>48</v>
      </c>
      <c r="E54" s="140"/>
      <c r="F54" s="120">
        <f>F49</f>
        <v>340.7</v>
      </c>
    </row>
    <row r="55" spans="2:8">
      <c r="B55" s="79"/>
      <c r="C55" s="137"/>
      <c r="D55" s="127" t="s">
        <v>77</v>
      </c>
      <c r="E55" s="141"/>
      <c r="F55" s="118">
        <f>SUM(F52:F54)</f>
        <v>1335.57</v>
      </c>
    </row>
    <row r="56" spans="2:8">
      <c r="B56" s="79"/>
      <c r="C56" s="370"/>
      <c r="D56" s="371"/>
      <c r="E56" s="371"/>
      <c r="F56" s="372"/>
    </row>
    <row r="57" spans="2:8">
      <c r="B57" s="79"/>
      <c r="C57" s="373" t="s">
        <v>197</v>
      </c>
      <c r="D57" s="374"/>
      <c r="E57" s="374"/>
      <c r="F57" s="375"/>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9.76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60.99</v>
      </c>
      <c r="G61" s="147"/>
      <c r="H61" s="148"/>
    </row>
    <row r="62" spans="2:8" s="77" customFormat="1">
      <c r="B62" s="143"/>
      <c r="C62" s="144" t="s">
        <v>13</v>
      </c>
      <c r="D62" s="145" t="s">
        <v>202</v>
      </c>
      <c r="E62" s="146">
        <v>1.8499999999999999E-2</v>
      </c>
      <c r="F62" s="126">
        <f>TRUNC(((F26+F55)*E62),2)</f>
        <v>52.91</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76" t="s">
        <v>77</v>
      </c>
      <c r="D65" s="377"/>
      <c r="E65" s="149">
        <f>SUM(E59:E64)</f>
        <v>6.2700000000000006E-2</v>
      </c>
      <c r="F65" s="129">
        <f>TRUNC(SUM(F59:F64),2)</f>
        <v>123.66</v>
      </c>
    </row>
    <row r="66" spans="2:8">
      <c r="B66" s="79"/>
      <c r="C66" s="378"/>
      <c r="D66" s="368"/>
      <c r="E66" s="368"/>
      <c r="F66" s="379"/>
    </row>
    <row r="67" spans="2:8">
      <c r="B67" s="79"/>
      <c r="C67" s="373" t="s">
        <v>205</v>
      </c>
      <c r="D67" s="374"/>
      <c r="E67" s="374"/>
      <c r="F67" s="375"/>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96" t="s">
        <v>208</v>
      </c>
    </row>
    <row r="71" spans="2:8">
      <c r="B71" s="79"/>
      <c r="C71" s="93" t="s">
        <v>10</v>
      </c>
      <c r="D71" s="95" t="s">
        <v>209</v>
      </c>
      <c r="E71" s="146">
        <v>0</v>
      </c>
      <c r="F71" s="153">
        <f t="shared" si="1"/>
        <v>0</v>
      </c>
      <c r="H71" s="396"/>
    </row>
    <row r="72" spans="2:8">
      <c r="B72" s="79"/>
      <c r="C72" s="93" t="s">
        <v>13</v>
      </c>
      <c r="D72" s="95" t="s">
        <v>210</v>
      </c>
      <c r="E72" s="146">
        <v>0</v>
      </c>
      <c r="F72" s="153">
        <f t="shared" si="1"/>
        <v>0</v>
      </c>
      <c r="H72" s="396"/>
    </row>
    <row r="73" spans="2:8">
      <c r="B73" s="79"/>
      <c r="C73" s="93" t="s">
        <v>38</v>
      </c>
      <c r="D73" s="95" t="s">
        <v>84</v>
      </c>
      <c r="E73" s="146">
        <v>0</v>
      </c>
      <c r="F73" s="153">
        <f t="shared" si="1"/>
        <v>0</v>
      </c>
      <c r="H73" s="396"/>
    </row>
    <row r="74" spans="2:8">
      <c r="B74" s="79"/>
      <c r="C74" s="93" t="s">
        <v>40</v>
      </c>
      <c r="D74" s="95" t="s">
        <v>55</v>
      </c>
      <c r="E74" s="146">
        <v>0</v>
      </c>
      <c r="F74" s="153">
        <f t="shared" si="1"/>
        <v>0</v>
      </c>
      <c r="H74" s="396"/>
    </row>
    <row r="75" spans="2:8" ht="16.5" customHeight="1">
      <c r="B75" s="79"/>
      <c r="C75" s="376" t="s">
        <v>77</v>
      </c>
      <c r="D75" s="380"/>
      <c r="E75" s="154">
        <f>SUM(E69:E74)</f>
        <v>0</v>
      </c>
      <c r="F75" s="129">
        <f>TRUNC(SUM(F69:F74),2)</f>
        <v>0</v>
      </c>
    </row>
    <row r="76" spans="2:8">
      <c r="B76" s="79"/>
      <c r="C76" s="366"/>
      <c r="D76" s="367"/>
      <c r="E76" s="367"/>
      <c r="F76" s="369"/>
    </row>
    <row r="77" spans="2:8">
      <c r="B77" s="79"/>
      <c r="C77" s="366"/>
      <c r="D77" s="367"/>
      <c r="E77" s="367"/>
      <c r="F77" s="369"/>
    </row>
    <row r="78" spans="2:8" ht="40.5" customHeight="1">
      <c r="B78" s="79"/>
      <c r="C78" s="121">
        <v>4</v>
      </c>
      <c r="D78" s="361" t="s">
        <v>211</v>
      </c>
      <c r="E78" s="362"/>
      <c r="F78" s="124" t="s">
        <v>33</v>
      </c>
    </row>
    <row r="79" spans="2:8">
      <c r="B79" s="79"/>
      <c r="C79" s="93" t="s">
        <v>67</v>
      </c>
      <c r="D79" s="95" t="s">
        <v>212</v>
      </c>
      <c r="E79" s="155"/>
      <c r="F79" s="120">
        <f>F75</f>
        <v>0</v>
      </c>
    </row>
    <row r="80" spans="2:8">
      <c r="B80" s="79"/>
      <c r="C80" s="156"/>
      <c r="D80" s="387" t="s">
        <v>77</v>
      </c>
      <c r="E80" s="388"/>
      <c r="F80" s="118">
        <f>TRUNC(SUM(F79:F79),2)</f>
        <v>0</v>
      </c>
    </row>
    <row r="81" spans="2:6">
      <c r="B81" s="79"/>
      <c r="C81" s="373" t="s">
        <v>213</v>
      </c>
      <c r="D81" s="374"/>
      <c r="E81" s="374"/>
      <c r="F81" s="375"/>
    </row>
    <row r="82" spans="2:6">
      <c r="B82" s="79"/>
      <c r="C82" s="98">
        <v>5</v>
      </c>
      <c r="D82" s="389" t="s">
        <v>58</v>
      </c>
      <c r="E82" s="390"/>
      <c r="F82" s="101" t="s">
        <v>33</v>
      </c>
    </row>
    <row r="83" spans="2:6">
      <c r="B83" s="79"/>
      <c r="C83" s="93" t="s">
        <v>5</v>
      </c>
      <c r="D83" s="391" t="s">
        <v>214</v>
      </c>
      <c r="E83" s="392"/>
      <c r="F83" s="157">
        <f>'Uniformes - Bomb. Hidrául.'!F5</f>
        <v>30.13</v>
      </c>
    </row>
    <row r="84" spans="2:6">
      <c r="B84" s="79"/>
      <c r="C84" s="93" t="s">
        <v>7</v>
      </c>
      <c r="D84" s="391" t="s">
        <v>215</v>
      </c>
      <c r="E84" s="392"/>
      <c r="F84" s="158">
        <f>'Equipamentos - Bomb. Hidrául.'!F9</f>
        <v>9.9600000000000009</v>
      </c>
    </row>
    <row r="85" spans="2:6">
      <c r="B85" s="79"/>
      <c r="C85" s="93" t="s">
        <v>10</v>
      </c>
      <c r="D85" s="391"/>
      <c r="E85" s="392"/>
      <c r="F85" s="120">
        <v>0</v>
      </c>
    </row>
    <row r="86" spans="2:6" ht="16.5" customHeight="1">
      <c r="B86" s="79"/>
      <c r="C86" s="376" t="s">
        <v>77</v>
      </c>
      <c r="D86" s="380"/>
      <c r="E86" s="377"/>
      <c r="F86" s="129">
        <f>TRUNC(SUM(F83:F85),2)</f>
        <v>40.090000000000003</v>
      </c>
    </row>
    <row r="87" spans="2:6">
      <c r="B87" s="79"/>
      <c r="C87" s="381"/>
      <c r="D87" s="382"/>
      <c r="E87" s="382"/>
      <c r="F87" s="383"/>
    </row>
    <row r="88" spans="2:6">
      <c r="B88" s="79"/>
      <c r="C88" s="384" t="s">
        <v>216</v>
      </c>
      <c r="D88" s="385"/>
      <c r="E88" s="385"/>
      <c r="F88" s="386"/>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15.12</v>
      </c>
    </row>
    <row r="91" spans="2:6">
      <c r="B91" s="79"/>
      <c r="C91" s="93" t="s">
        <v>7</v>
      </c>
      <c r="D91" s="102" t="s">
        <v>126</v>
      </c>
      <c r="E91" s="160">
        <f>'Planilha Almoxarife'!E91</f>
        <v>5.0000000000000001E-3</v>
      </c>
      <c r="F91" s="161">
        <f>TRUNC((F109*E91),2)</f>
        <v>15.12</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10.82</v>
      </c>
    </row>
    <row r="95" spans="2:6">
      <c r="B95" s="79"/>
      <c r="C95" s="163"/>
      <c r="D95" s="102" t="s">
        <v>220</v>
      </c>
      <c r="E95" s="160">
        <f>'Planilha Almoxarife'!E95</f>
        <v>1.5299999999999999E-2</v>
      </c>
      <c r="F95" s="161">
        <f>TRUNC(((F90+F91+F109)/E101*E95),2)</f>
        <v>50.17</v>
      </c>
    </row>
    <row r="96" spans="2:6">
      <c r="B96" s="79"/>
      <c r="C96" s="163"/>
      <c r="D96" s="122" t="s">
        <v>221</v>
      </c>
      <c r="E96" s="162"/>
      <c r="F96" s="161"/>
    </row>
    <row r="97" spans="2:6">
      <c r="B97" s="79"/>
      <c r="C97" s="163"/>
      <c r="D97" s="102" t="s">
        <v>222</v>
      </c>
      <c r="E97" s="160">
        <v>0.05</v>
      </c>
      <c r="F97" s="161">
        <f>TRUNC((F90+F91+F109)/E101*E97,2)</f>
        <v>163.97</v>
      </c>
    </row>
    <row r="98" spans="2:6">
      <c r="B98" s="79"/>
      <c r="C98" s="163"/>
      <c r="D98" s="122" t="s">
        <v>223</v>
      </c>
      <c r="E98" s="162"/>
      <c r="F98" s="164"/>
    </row>
    <row r="99" spans="2:6">
      <c r="B99" s="79"/>
      <c r="C99" s="163"/>
      <c r="D99" s="165"/>
      <c r="E99" s="160"/>
      <c r="F99" s="161">
        <f>TRUNC((F90+F91+F109)/E101*E99,2)</f>
        <v>0</v>
      </c>
    </row>
    <row r="100" spans="2:6">
      <c r="B100" s="79"/>
      <c r="C100" s="376" t="s">
        <v>77</v>
      </c>
      <c r="D100" s="377"/>
      <c r="E100" s="166">
        <f>SUM(E90:E98)</f>
        <v>7.8600000000000003E-2</v>
      </c>
      <c r="F100" s="167">
        <f>SUM(F90:F99)</f>
        <v>255.2</v>
      </c>
    </row>
    <row r="101" spans="2:6">
      <c r="B101" s="79"/>
      <c r="C101" s="168">
        <f>SUM(E94:E99)</f>
        <v>6.8599999999999994E-2</v>
      </c>
      <c r="D101" s="169" t="s">
        <v>224</v>
      </c>
      <c r="E101" s="170">
        <f>1-C101/1</f>
        <v>0.93140000000000001</v>
      </c>
      <c r="F101" s="171"/>
    </row>
    <row r="102" spans="2:6">
      <c r="B102" s="79"/>
      <c r="C102" s="401" t="s">
        <v>225</v>
      </c>
      <c r="D102" s="402"/>
      <c r="E102" s="402"/>
      <c r="F102" s="403"/>
    </row>
    <row r="103" spans="2:6" ht="30" customHeight="1">
      <c r="B103" s="79"/>
      <c r="C103" s="172"/>
      <c r="D103" s="361" t="s">
        <v>226</v>
      </c>
      <c r="E103" s="362"/>
      <c r="F103" s="124" t="s">
        <v>33</v>
      </c>
    </row>
    <row r="104" spans="2:6">
      <c r="B104" s="79"/>
      <c r="C104" s="93" t="s">
        <v>5</v>
      </c>
      <c r="D104" s="397" t="s">
        <v>227</v>
      </c>
      <c r="E104" s="397"/>
      <c r="F104" s="120">
        <f>F26</f>
        <v>1524.96</v>
      </c>
    </row>
    <row r="105" spans="2:6">
      <c r="B105" s="79"/>
      <c r="C105" s="93" t="s">
        <v>7</v>
      </c>
      <c r="D105" s="397" t="s">
        <v>228</v>
      </c>
      <c r="E105" s="397"/>
      <c r="F105" s="120">
        <f>F55</f>
        <v>1335.57</v>
      </c>
    </row>
    <row r="106" spans="2:6">
      <c r="B106" s="79"/>
      <c r="C106" s="93" t="s">
        <v>10</v>
      </c>
      <c r="D106" s="397" t="s">
        <v>229</v>
      </c>
      <c r="E106" s="397"/>
      <c r="F106" s="120">
        <f>F65</f>
        <v>123.66</v>
      </c>
    </row>
    <row r="107" spans="2:6">
      <c r="B107" s="79"/>
      <c r="C107" s="93" t="s">
        <v>13</v>
      </c>
      <c r="D107" s="391" t="s">
        <v>230</v>
      </c>
      <c r="E107" s="392"/>
      <c r="F107" s="120">
        <f>F80</f>
        <v>0</v>
      </c>
    </row>
    <row r="108" spans="2:6">
      <c r="B108" s="79"/>
      <c r="C108" s="93" t="s">
        <v>38</v>
      </c>
      <c r="D108" s="397" t="s">
        <v>231</v>
      </c>
      <c r="E108" s="397"/>
      <c r="F108" s="120">
        <f>F86</f>
        <v>40.090000000000003</v>
      </c>
    </row>
    <row r="109" spans="2:6">
      <c r="B109" s="79"/>
      <c r="C109" s="398" t="s">
        <v>232</v>
      </c>
      <c r="D109" s="399"/>
      <c r="E109" s="400"/>
      <c r="F109" s="173">
        <f>TRUNC(SUM(F104:F108),2)</f>
        <v>3024.28</v>
      </c>
    </row>
    <row r="110" spans="2:6">
      <c r="B110" s="79"/>
      <c r="C110" s="93" t="s">
        <v>40</v>
      </c>
      <c r="D110" s="391" t="s">
        <v>233</v>
      </c>
      <c r="E110" s="392"/>
      <c r="F110" s="174">
        <f>F100</f>
        <v>255.2</v>
      </c>
    </row>
    <row r="111" spans="2:6">
      <c r="B111" s="79"/>
      <c r="C111" s="393" t="s">
        <v>234</v>
      </c>
      <c r="D111" s="394"/>
      <c r="E111" s="362"/>
      <c r="F111" s="175">
        <f>SUM(F109:F110)</f>
        <v>3279.48</v>
      </c>
    </row>
    <row r="112" spans="2:6">
      <c r="B112" s="79"/>
      <c r="C112" s="176"/>
      <c r="D112" s="177"/>
      <c r="E112" s="177"/>
      <c r="F112" s="178"/>
    </row>
    <row r="113" spans="3:6">
      <c r="C113" s="395"/>
      <c r="D113" s="395"/>
      <c r="E113" s="395"/>
      <c r="F113" s="395"/>
    </row>
    <row r="128" spans="3:6">
      <c r="C128" s="78" t="s">
        <v>191</v>
      </c>
    </row>
    <row r="129" spans="3:3">
      <c r="C129" s="78" t="s">
        <v>235</v>
      </c>
    </row>
  </sheetData>
  <sheetProtection algorithmName="SHA-512" hashValue="FD2fkcp8mb725rO1rvfC6LPnuiI/5Qs/6VFIMa+z1t5mKN/Vm92qtDDugHKYiQRFBxN6Y8OEfbgoSC6EgrwDNA==" saltValue="3ycXQHdPJ9MbDbCMmDuCGQ=="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319</v>
      </c>
      <c r="C3" s="74">
        <v>2</v>
      </c>
      <c r="D3" s="74" t="s">
        <v>246</v>
      </c>
      <c r="E3" s="193">
        <v>31.51</v>
      </c>
      <c r="F3" s="75">
        <f>E3*C3</f>
        <v>63.02</v>
      </c>
    </row>
    <row r="4" spans="1:6">
      <c r="A4" s="404" t="s">
        <v>247</v>
      </c>
      <c r="B4" s="404"/>
      <c r="C4" s="404"/>
      <c r="D4" s="404"/>
      <c r="E4" s="404"/>
      <c r="F4" s="75">
        <f>SUM(F2:F3)</f>
        <v>361.66</v>
      </c>
    </row>
    <row r="5" spans="1:6">
      <c r="A5" s="404" t="s">
        <v>248</v>
      </c>
      <c r="B5" s="404"/>
      <c r="C5" s="404"/>
      <c r="D5" s="404"/>
      <c r="E5" s="404"/>
      <c r="F5" s="75">
        <f>TRUNC(F4/12,2)</f>
        <v>30.13</v>
      </c>
    </row>
  </sheetData>
  <sheetProtection algorithmName="SHA-512" hashValue="y4a2l1loipmCIdbqsguPxCIeYoJ9iwmrMpkpAP39RUKI4BzFcJnRjN9/9eUXecyVcAHOCHWtFopWQErhg+gRMQ==" saltValue="eltuo1LRhAjccIaK46L7Vg=="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H22" sqref="H22"/>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193">
        <v>45.63</v>
      </c>
      <c r="F2" s="75">
        <f>E2*C2</f>
        <v>182.52</v>
      </c>
    </row>
    <row r="3" spans="1:6" ht="60">
      <c r="A3" s="72">
        <v>2</v>
      </c>
      <c r="B3" s="73" t="s">
        <v>244</v>
      </c>
      <c r="C3" s="74">
        <v>4</v>
      </c>
      <c r="D3" s="74" t="s">
        <v>243</v>
      </c>
      <c r="E3" s="193">
        <v>23.92</v>
      </c>
      <c r="F3" s="75">
        <f>E3*C3</f>
        <v>95.68</v>
      </c>
    </row>
    <row r="4" spans="1:6" ht="45">
      <c r="A4" s="72">
        <v>3</v>
      </c>
      <c r="B4" s="73" t="s">
        <v>245</v>
      </c>
      <c r="C4" s="74">
        <v>2</v>
      </c>
      <c r="D4" s="74" t="s">
        <v>246</v>
      </c>
      <c r="E4" s="193">
        <v>40.840000000000003</v>
      </c>
      <c r="F4" s="75">
        <f>E4*C4</f>
        <v>81.680000000000007</v>
      </c>
    </row>
    <row r="5" spans="1:6">
      <c r="A5" s="404" t="s">
        <v>247</v>
      </c>
      <c r="B5" s="404"/>
      <c r="C5" s="404"/>
      <c r="D5" s="404"/>
      <c r="E5" s="404"/>
      <c r="F5" s="75">
        <f>SUM(F2:F4)</f>
        <v>359.88</v>
      </c>
    </row>
    <row r="6" spans="1:6">
      <c r="A6" s="404" t="s">
        <v>248</v>
      </c>
      <c r="B6" s="404"/>
      <c r="C6" s="404"/>
      <c r="D6" s="404"/>
      <c r="E6" s="404"/>
      <c r="F6" s="75">
        <f>TRUNC(F5/12,2)</f>
        <v>29.99</v>
      </c>
    </row>
  </sheetData>
  <sheetProtection algorithmName="SHA-512" hashValue="dl03fQZEhRFM4bjTpO98v4j1sqs4zoFkRACW20wldvnnnJ+Dpbj0PlEmEKd12x/OI5QBeiuC/t5xnvF8ZBEHuQ==" saltValue="3RA4AzP0MZp5N2IJXjlvj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workbookViewId="0">
      <selection activeCell="E2" sqref="E2:E7"/>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320</v>
      </c>
      <c r="C2" s="74">
        <v>4</v>
      </c>
      <c r="D2" s="74" t="s">
        <v>246</v>
      </c>
      <c r="E2" s="193">
        <v>11.3</v>
      </c>
      <c r="F2" s="75">
        <f t="shared" ref="F2:F7" si="0">E2*C2</f>
        <v>45.2</v>
      </c>
    </row>
    <row r="3" spans="1:6" ht="45">
      <c r="A3" s="72">
        <v>2</v>
      </c>
      <c r="B3" s="73" t="s">
        <v>304</v>
      </c>
      <c r="C3" s="74">
        <v>1</v>
      </c>
      <c r="D3" s="74" t="s">
        <v>243</v>
      </c>
      <c r="E3" s="193">
        <v>18.36</v>
      </c>
      <c r="F3" s="75">
        <f t="shared" si="0"/>
        <v>18.36</v>
      </c>
    </row>
    <row r="4" spans="1:6" ht="30">
      <c r="A4" s="72">
        <v>3</v>
      </c>
      <c r="B4" s="73" t="s">
        <v>290</v>
      </c>
      <c r="C4" s="74">
        <v>2</v>
      </c>
      <c r="D4" s="74" t="s">
        <v>243</v>
      </c>
      <c r="E4" s="193">
        <v>4.18</v>
      </c>
      <c r="F4" s="75">
        <f t="shared" si="0"/>
        <v>8.36</v>
      </c>
    </row>
    <row r="5" spans="1:6" ht="30">
      <c r="A5" s="72">
        <v>4</v>
      </c>
      <c r="B5" s="73" t="s">
        <v>305</v>
      </c>
      <c r="C5" s="74">
        <v>6</v>
      </c>
      <c r="D5" s="74" t="s">
        <v>243</v>
      </c>
      <c r="E5" s="193">
        <v>1.24</v>
      </c>
      <c r="F5" s="75">
        <f t="shared" si="0"/>
        <v>7.44</v>
      </c>
    </row>
    <row r="6" spans="1:6" ht="30">
      <c r="A6" s="72">
        <v>5</v>
      </c>
      <c r="B6" s="73" t="s">
        <v>307</v>
      </c>
      <c r="C6" s="74">
        <v>2</v>
      </c>
      <c r="D6" s="74" t="s">
        <v>243</v>
      </c>
      <c r="E6" s="193">
        <v>8.6999999999999993</v>
      </c>
      <c r="F6" s="75">
        <f t="shared" si="0"/>
        <v>17.399999999999999</v>
      </c>
    </row>
    <row r="7" spans="1:6">
      <c r="A7" s="72">
        <v>6</v>
      </c>
      <c r="B7" s="73" t="s">
        <v>321</v>
      </c>
      <c r="C7" s="74">
        <v>8</v>
      </c>
      <c r="D7" s="74" t="s">
        <v>246</v>
      </c>
      <c r="E7" s="193">
        <v>2.85</v>
      </c>
      <c r="F7" s="75">
        <f t="shared" si="0"/>
        <v>22.8</v>
      </c>
    </row>
    <row r="8" spans="1:6">
      <c r="A8" s="404" t="s">
        <v>247</v>
      </c>
      <c r="B8" s="404"/>
      <c r="C8" s="404"/>
      <c r="D8" s="404"/>
      <c r="E8" s="404"/>
      <c r="F8" s="75">
        <f>SUM(F2:F7)</f>
        <v>119.56</v>
      </c>
    </row>
    <row r="9" spans="1:6">
      <c r="A9" s="404" t="s">
        <v>248</v>
      </c>
      <c r="B9" s="404"/>
      <c r="C9" s="404"/>
      <c r="D9" s="404"/>
      <c r="E9" s="404"/>
      <c r="F9" s="75">
        <f>TRUNC(F8/12,2)</f>
        <v>9.9600000000000009</v>
      </c>
    </row>
  </sheetData>
  <sheetProtection algorithmName="SHA-512" hashValue="7b9s4KmBzsaHrDuVLJc8KiaQJz0I22QmOY+Qd9RP7FApeNce4KFxA4tb8eqWzXFn56/EFKbxTntJexBdts3Nfg==" saltValue="rXRwh7aTsaTROfR5yvqYUg==" spinCount="100000" sheet="1" objects="1" scenarios="1" formatCells="0"/>
  <mergeCells count="2">
    <mergeCell ref="A8:E8"/>
    <mergeCell ref="A9:E9"/>
  </mergeCells>
  <pageMargins left="0.51180555555555596" right="0.51180555555555596" top="0.78680555555555598" bottom="0.78680555555555598" header="0.31458333333333299" footer="0.31458333333333299"/>
  <pageSetup paperSize="9" scale="88" fitToHeight="0" orientation="portrai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5"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322</v>
      </c>
      <c r="F19" s="348"/>
      <c r="H19" s="78"/>
    </row>
    <row r="20" spans="2:8" s="76" customFormat="1">
      <c r="B20" s="89"/>
      <c r="C20" s="93">
        <v>3</v>
      </c>
      <c r="D20" s="94" t="s">
        <v>170</v>
      </c>
      <c r="E20" s="410">
        <v>1524.96</v>
      </c>
      <c r="F20" s="350"/>
      <c r="H20" s="78"/>
    </row>
    <row r="21" spans="2:8" s="76" customFormat="1">
      <c r="B21" s="89"/>
      <c r="C21" s="93">
        <v>4</v>
      </c>
      <c r="D21" s="94" t="s">
        <v>171</v>
      </c>
      <c r="E21" s="345" t="s">
        <v>323</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107"/>
      <c r="D26" s="108" t="s">
        <v>77</v>
      </c>
      <c r="E26" s="109"/>
      <c r="F26" s="110">
        <f>TRUNC(SUM(F25:F25),2)</f>
        <v>1524.96</v>
      </c>
    </row>
    <row r="27" spans="2:8">
      <c r="B27" s="79"/>
      <c r="C27" s="356" t="s">
        <v>175</v>
      </c>
      <c r="D27" s="357"/>
      <c r="E27" s="357"/>
      <c r="F27" s="358"/>
    </row>
    <row r="28" spans="2:8">
      <c r="B28" s="79"/>
      <c r="C28" s="98" t="s">
        <v>176</v>
      </c>
      <c r="D28" s="111" t="s">
        <v>177</v>
      </c>
      <c r="E28" s="112"/>
      <c r="F28" s="101" t="s">
        <v>33</v>
      </c>
    </row>
    <row r="29" spans="2:8">
      <c r="B29" s="79"/>
      <c r="C29" s="93" t="s">
        <v>5</v>
      </c>
      <c r="D29" s="95" t="s">
        <v>178</v>
      </c>
      <c r="E29" s="113">
        <v>8.3299999999999999E-2</v>
      </c>
      <c r="F29" s="114">
        <f>TRUNC(($F$26*E29),2)</f>
        <v>127.02</v>
      </c>
    </row>
    <row r="30" spans="2:8">
      <c r="B30" s="79"/>
      <c r="C30" s="93" t="s">
        <v>7</v>
      </c>
      <c r="D30" s="115" t="s">
        <v>179</v>
      </c>
      <c r="E30" s="116">
        <v>0.121</v>
      </c>
      <c r="F30" s="114">
        <f>TRUNC(($F$26*E30),2)</f>
        <v>184.52</v>
      </c>
    </row>
    <row r="31" spans="2:8">
      <c r="B31" s="79"/>
      <c r="C31" s="107"/>
      <c r="D31" s="108" t="s">
        <v>77</v>
      </c>
      <c r="E31" s="117">
        <f>SUM(E29:E30)</f>
        <v>0.20430000000000001</v>
      </c>
      <c r="F31" s="118">
        <f>TRUNC(SUM(F29:F30),2)</f>
        <v>311.54000000000002</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367.3</v>
      </c>
    </row>
    <row r="35" spans="2:6">
      <c r="B35" s="79"/>
      <c r="C35" s="93" t="s">
        <v>7</v>
      </c>
      <c r="D35" s="102" t="s">
        <v>183</v>
      </c>
      <c r="E35" s="125">
        <v>2.5000000000000001E-2</v>
      </c>
      <c r="F35" s="126">
        <f t="shared" si="0"/>
        <v>45.91</v>
      </c>
    </row>
    <row r="36" spans="2:6">
      <c r="B36" s="79"/>
      <c r="C36" s="93" t="s">
        <v>10</v>
      </c>
      <c r="D36" s="102" t="s">
        <v>184</v>
      </c>
      <c r="E36" s="125">
        <f>'Planilha Almoxarife'!$E$36</f>
        <v>3.4099999999999998E-2</v>
      </c>
      <c r="F36" s="126">
        <f t="shared" si="0"/>
        <v>62.62</v>
      </c>
    </row>
    <row r="37" spans="2:6">
      <c r="B37" s="79"/>
      <c r="C37" s="93" t="s">
        <v>13</v>
      </c>
      <c r="D37" s="102" t="s">
        <v>185</v>
      </c>
      <c r="E37" s="125">
        <v>1.4999999999999999E-2</v>
      </c>
      <c r="F37" s="126">
        <f t="shared" si="0"/>
        <v>27.54</v>
      </c>
    </row>
    <row r="38" spans="2:6">
      <c r="B38" s="79"/>
      <c r="C38" s="93" t="s">
        <v>38</v>
      </c>
      <c r="D38" s="102" t="s">
        <v>186</v>
      </c>
      <c r="E38" s="125">
        <v>0.01</v>
      </c>
      <c r="F38" s="126">
        <f t="shared" si="0"/>
        <v>18.36</v>
      </c>
    </row>
    <row r="39" spans="2:6">
      <c r="B39" s="79"/>
      <c r="C39" s="93" t="s">
        <v>40</v>
      </c>
      <c r="D39" s="102" t="s">
        <v>187</v>
      </c>
      <c r="E39" s="125">
        <v>6.0000000000000001E-3</v>
      </c>
      <c r="F39" s="126">
        <f t="shared" si="0"/>
        <v>11.01</v>
      </c>
    </row>
    <row r="40" spans="2:6">
      <c r="B40" s="79"/>
      <c r="C40" s="93" t="s">
        <v>42</v>
      </c>
      <c r="D40" s="102" t="s">
        <v>188</v>
      </c>
      <c r="E40" s="125">
        <v>2E-3</v>
      </c>
      <c r="F40" s="126">
        <f t="shared" si="0"/>
        <v>3.67</v>
      </c>
    </row>
    <row r="41" spans="2:6">
      <c r="B41" s="79"/>
      <c r="C41" s="93" t="s">
        <v>44</v>
      </c>
      <c r="D41" s="102" t="s">
        <v>74</v>
      </c>
      <c r="E41" s="125">
        <v>0.08</v>
      </c>
      <c r="F41" s="126">
        <f t="shared" si="0"/>
        <v>146.91999999999999</v>
      </c>
    </row>
    <row r="42" spans="2:6">
      <c r="B42" s="79"/>
      <c r="C42" s="359" t="s">
        <v>77</v>
      </c>
      <c r="D42" s="360"/>
      <c r="E42" s="128">
        <f>SUM(E34:E41)</f>
        <v>0.37209999999999999</v>
      </c>
      <c r="F42" s="129">
        <f>TRUNC(SUM(F34:F41),2)</f>
        <v>683.33</v>
      </c>
    </row>
    <row r="43" spans="2:6" ht="11.1" customHeight="1">
      <c r="B43" s="79"/>
      <c r="C43" s="93"/>
      <c r="D43" s="102"/>
      <c r="E43" s="130"/>
      <c r="F43" s="120"/>
    </row>
    <row r="44" spans="2:6">
      <c r="B44" s="79"/>
      <c r="C44" s="121" t="s">
        <v>189</v>
      </c>
      <c r="D44" s="361" t="s">
        <v>48</v>
      </c>
      <c r="E44" s="362"/>
      <c r="F44" s="124" t="s">
        <v>33</v>
      </c>
    </row>
    <row r="45" spans="2:6" ht="16.5" customHeight="1">
      <c r="B45" s="79"/>
      <c r="C45" s="93" t="s">
        <v>5</v>
      </c>
      <c r="D45" s="131" t="s">
        <v>190</v>
      </c>
      <c r="E45" s="134" t="s">
        <v>191</v>
      </c>
      <c r="F45" s="132">
        <f>IF(E45="NÃO",0,TRUNC(((4*2)*21)-0.06*F25,2))</f>
        <v>76.5</v>
      </c>
    </row>
    <row r="46" spans="2:6" ht="17.25" customHeight="1">
      <c r="B46" s="79"/>
      <c r="C46" s="93" t="s">
        <v>7</v>
      </c>
      <c r="D46" s="133" t="s">
        <v>192</v>
      </c>
      <c r="E46" s="194">
        <v>13</v>
      </c>
      <c r="F46" s="135">
        <f>TRUNC(((E46)*21)*90%,2)</f>
        <v>245.7</v>
      </c>
    </row>
    <row r="47" spans="2:6" ht="17.25" customHeight="1">
      <c r="B47" s="79"/>
      <c r="C47" s="93" t="s">
        <v>10</v>
      </c>
      <c r="D47" s="363" t="s">
        <v>193</v>
      </c>
      <c r="E47" s="364"/>
      <c r="F47" s="136">
        <v>3.5</v>
      </c>
    </row>
    <row r="48" spans="2:6" ht="17.25" customHeight="1">
      <c r="B48" s="79"/>
      <c r="C48" s="93" t="s">
        <v>13</v>
      </c>
      <c r="D48" s="363" t="s">
        <v>194</v>
      </c>
      <c r="E48" s="364"/>
      <c r="F48" s="136">
        <v>15</v>
      </c>
    </row>
    <row r="49" spans="2:8">
      <c r="B49" s="79"/>
      <c r="C49" s="137"/>
      <c r="D49" s="365" t="s">
        <v>77</v>
      </c>
      <c r="E49" s="360"/>
      <c r="F49" s="118">
        <f>TRUNC(SUM(F45:F48),2)</f>
        <v>340.7</v>
      </c>
    </row>
    <row r="50" spans="2:8">
      <c r="B50" s="79"/>
      <c r="C50" s="366"/>
      <c r="D50" s="367"/>
      <c r="E50" s="368"/>
      <c r="F50" s="369"/>
    </row>
    <row r="51" spans="2:8" ht="32.25" customHeight="1">
      <c r="B51" s="79"/>
      <c r="C51" s="121">
        <v>2</v>
      </c>
      <c r="D51" s="138" t="s">
        <v>195</v>
      </c>
      <c r="E51" s="139" t="s">
        <v>32</v>
      </c>
      <c r="F51" s="124" t="s">
        <v>33</v>
      </c>
    </row>
    <row r="52" spans="2:8">
      <c r="B52" s="79"/>
      <c r="C52" s="93" t="s">
        <v>176</v>
      </c>
      <c r="D52" s="95" t="s">
        <v>177</v>
      </c>
      <c r="E52" s="113">
        <f>E31</f>
        <v>0.20430000000000001</v>
      </c>
      <c r="F52" s="120">
        <f>F31</f>
        <v>311.54000000000002</v>
      </c>
    </row>
    <row r="53" spans="2:8">
      <c r="B53" s="79"/>
      <c r="C53" s="93" t="s">
        <v>180</v>
      </c>
      <c r="D53" s="115" t="s">
        <v>196</v>
      </c>
      <c r="E53" s="116">
        <f>E42</f>
        <v>0.37209999999999999</v>
      </c>
      <c r="F53" s="120">
        <f>F42</f>
        <v>683.33</v>
      </c>
    </row>
    <row r="54" spans="2:8">
      <c r="B54" s="79"/>
      <c r="C54" s="93" t="s">
        <v>189</v>
      </c>
      <c r="D54" s="115" t="s">
        <v>48</v>
      </c>
      <c r="E54" s="140"/>
      <c r="F54" s="120">
        <f>F49</f>
        <v>340.7</v>
      </c>
    </row>
    <row r="55" spans="2:8">
      <c r="B55" s="79"/>
      <c r="C55" s="137"/>
      <c r="D55" s="127" t="s">
        <v>77</v>
      </c>
      <c r="E55" s="141"/>
      <c r="F55" s="118">
        <f>SUM(F52:F54)</f>
        <v>1335.57</v>
      </c>
    </row>
    <row r="56" spans="2:8">
      <c r="B56" s="79"/>
      <c r="C56" s="370"/>
      <c r="D56" s="371"/>
      <c r="E56" s="371"/>
      <c r="F56" s="372"/>
    </row>
    <row r="57" spans="2:8">
      <c r="B57" s="79"/>
      <c r="C57" s="373" t="s">
        <v>197</v>
      </c>
      <c r="D57" s="374"/>
      <c r="E57" s="374"/>
      <c r="F57" s="375"/>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9.76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60.99</v>
      </c>
      <c r="G61" s="147"/>
      <c r="H61" s="148"/>
    </row>
    <row r="62" spans="2:8" s="77" customFormat="1">
      <c r="B62" s="143"/>
      <c r="C62" s="144" t="s">
        <v>13</v>
      </c>
      <c r="D62" s="145" t="s">
        <v>202</v>
      </c>
      <c r="E62" s="146">
        <v>1.8499999999999999E-2</v>
      </c>
      <c r="F62" s="126">
        <f>TRUNC(((F26+F55)*E62),2)</f>
        <v>52.91</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76" t="s">
        <v>77</v>
      </c>
      <c r="D65" s="377"/>
      <c r="E65" s="149">
        <f>SUM(E59:E64)</f>
        <v>6.2700000000000006E-2</v>
      </c>
      <c r="F65" s="129">
        <f>TRUNC(SUM(F59:F64),2)</f>
        <v>123.66</v>
      </c>
    </row>
    <row r="66" spans="2:8">
      <c r="B66" s="79"/>
      <c r="C66" s="378"/>
      <c r="D66" s="368"/>
      <c r="E66" s="368"/>
      <c r="F66" s="379"/>
    </row>
    <row r="67" spans="2:8">
      <c r="B67" s="79"/>
      <c r="C67" s="373" t="s">
        <v>205</v>
      </c>
      <c r="D67" s="374"/>
      <c r="E67" s="374"/>
      <c r="F67" s="375"/>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96" t="s">
        <v>208</v>
      </c>
    </row>
    <row r="71" spans="2:8">
      <c r="B71" s="79"/>
      <c r="C71" s="93" t="s">
        <v>10</v>
      </c>
      <c r="D71" s="95" t="s">
        <v>209</v>
      </c>
      <c r="E71" s="146">
        <v>0</v>
      </c>
      <c r="F71" s="153">
        <f t="shared" si="1"/>
        <v>0</v>
      </c>
      <c r="H71" s="396"/>
    </row>
    <row r="72" spans="2:8">
      <c r="B72" s="79"/>
      <c r="C72" s="93" t="s">
        <v>13</v>
      </c>
      <c r="D72" s="95" t="s">
        <v>210</v>
      </c>
      <c r="E72" s="146">
        <v>0</v>
      </c>
      <c r="F72" s="153">
        <f t="shared" si="1"/>
        <v>0</v>
      </c>
      <c r="H72" s="396"/>
    </row>
    <row r="73" spans="2:8">
      <c r="B73" s="79"/>
      <c r="C73" s="93" t="s">
        <v>38</v>
      </c>
      <c r="D73" s="95" t="s">
        <v>84</v>
      </c>
      <c r="E73" s="146">
        <v>0</v>
      </c>
      <c r="F73" s="153">
        <f t="shared" si="1"/>
        <v>0</v>
      </c>
      <c r="H73" s="396"/>
    </row>
    <row r="74" spans="2:8">
      <c r="B74" s="79"/>
      <c r="C74" s="93" t="s">
        <v>40</v>
      </c>
      <c r="D74" s="95" t="s">
        <v>55</v>
      </c>
      <c r="E74" s="146">
        <v>0</v>
      </c>
      <c r="F74" s="153">
        <f t="shared" si="1"/>
        <v>0</v>
      </c>
      <c r="H74" s="396"/>
    </row>
    <row r="75" spans="2:8" ht="16.5" customHeight="1">
      <c r="B75" s="79"/>
      <c r="C75" s="376" t="s">
        <v>77</v>
      </c>
      <c r="D75" s="380"/>
      <c r="E75" s="154">
        <f>SUM(E69:E74)</f>
        <v>0</v>
      </c>
      <c r="F75" s="129">
        <f>TRUNC(SUM(F69:F74),2)</f>
        <v>0</v>
      </c>
    </row>
    <row r="76" spans="2:8">
      <c r="B76" s="79"/>
      <c r="C76" s="366"/>
      <c r="D76" s="367"/>
      <c r="E76" s="367"/>
      <c r="F76" s="369"/>
    </row>
    <row r="77" spans="2:8">
      <c r="B77" s="79"/>
      <c r="C77" s="366"/>
      <c r="D77" s="367"/>
      <c r="E77" s="367"/>
      <c r="F77" s="369"/>
    </row>
    <row r="78" spans="2:8" ht="40.5" customHeight="1">
      <c r="B78" s="79"/>
      <c r="C78" s="121">
        <v>4</v>
      </c>
      <c r="D78" s="361" t="s">
        <v>211</v>
      </c>
      <c r="E78" s="362"/>
      <c r="F78" s="124" t="s">
        <v>33</v>
      </c>
    </row>
    <row r="79" spans="2:8">
      <c r="B79" s="79"/>
      <c r="C79" s="93" t="s">
        <v>67</v>
      </c>
      <c r="D79" s="95" t="s">
        <v>212</v>
      </c>
      <c r="E79" s="155"/>
      <c r="F79" s="120">
        <f>F75</f>
        <v>0</v>
      </c>
    </row>
    <row r="80" spans="2:8">
      <c r="B80" s="79"/>
      <c r="C80" s="156"/>
      <c r="D80" s="387" t="s">
        <v>77</v>
      </c>
      <c r="E80" s="388"/>
      <c r="F80" s="118">
        <f>TRUNC(SUM(F79:F79),2)</f>
        <v>0</v>
      </c>
    </row>
    <row r="81" spans="2:6">
      <c r="B81" s="79"/>
      <c r="C81" s="373" t="s">
        <v>213</v>
      </c>
      <c r="D81" s="374"/>
      <c r="E81" s="374"/>
      <c r="F81" s="375"/>
    </row>
    <row r="82" spans="2:6">
      <c r="B82" s="79"/>
      <c r="C82" s="98">
        <v>5</v>
      </c>
      <c r="D82" s="389" t="s">
        <v>58</v>
      </c>
      <c r="E82" s="390"/>
      <c r="F82" s="101" t="s">
        <v>33</v>
      </c>
    </row>
    <row r="83" spans="2:6">
      <c r="B83" s="79"/>
      <c r="C83" s="93" t="s">
        <v>5</v>
      </c>
      <c r="D83" s="391" t="s">
        <v>214</v>
      </c>
      <c r="E83" s="392"/>
      <c r="F83" s="157">
        <f>'Uniformes - Carpinteiro'!F5</f>
        <v>31.69</v>
      </c>
    </row>
    <row r="84" spans="2:6">
      <c r="B84" s="79"/>
      <c r="C84" s="93" t="s">
        <v>7</v>
      </c>
      <c r="D84" s="391" t="s">
        <v>215</v>
      </c>
      <c r="E84" s="392"/>
      <c r="F84" s="158">
        <f>'Equipamentos - Carpinteiro'!F10</f>
        <v>35.51</v>
      </c>
    </row>
    <row r="85" spans="2:6">
      <c r="B85" s="79"/>
      <c r="C85" s="93" t="s">
        <v>10</v>
      </c>
      <c r="D85" s="391"/>
      <c r="E85" s="392"/>
      <c r="F85" s="120">
        <v>0</v>
      </c>
    </row>
    <row r="86" spans="2:6" ht="16.5" customHeight="1">
      <c r="B86" s="79"/>
      <c r="C86" s="376" t="s">
        <v>77</v>
      </c>
      <c r="D86" s="380"/>
      <c r="E86" s="377"/>
      <c r="F86" s="129">
        <f>TRUNC(SUM(F83:F85),2)</f>
        <v>67.2</v>
      </c>
    </row>
    <row r="87" spans="2:6">
      <c r="B87" s="79"/>
      <c r="C87" s="381"/>
      <c r="D87" s="382"/>
      <c r="E87" s="382"/>
      <c r="F87" s="383"/>
    </row>
    <row r="88" spans="2:6">
      <c r="B88" s="79"/>
      <c r="C88" s="384" t="s">
        <v>216</v>
      </c>
      <c r="D88" s="385"/>
      <c r="E88" s="385"/>
      <c r="F88" s="386"/>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15.25</v>
      </c>
    </row>
    <row r="91" spans="2:6">
      <c r="B91" s="79"/>
      <c r="C91" s="93" t="s">
        <v>7</v>
      </c>
      <c r="D91" s="102" t="s">
        <v>126</v>
      </c>
      <c r="E91" s="160">
        <f>'Planilha Almoxarife'!E91</f>
        <v>5.0000000000000001E-3</v>
      </c>
      <c r="F91" s="161">
        <f>TRUNC((F109*E91),2)</f>
        <v>15.25</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10.91</v>
      </c>
    </row>
    <row r="95" spans="2:6">
      <c r="B95" s="79"/>
      <c r="C95" s="163"/>
      <c r="D95" s="102" t="s">
        <v>220</v>
      </c>
      <c r="E95" s="160">
        <f>'Planilha Almoxarife'!E95</f>
        <v>1.5299999999999999E-2</v>
      </c>
      <c r="F95" s="161">
        <f>TRUNC(((F90+F91+F109)/E101*E95),2)</f>
        <v>50.62</v>
      </c>
    </row>
    <row r="96" spans="2:6">
      <c r="B96" s="79"/>
      <c r="C96" s="163"/>
      <c r="D96" s="122" t="s">
        <v>221</v>
      </c>
      <c r="E96" s="162"/>
      <c r="F96" s="161"/>
    </row>
    <row r="97" spans="2:6">
      <c r="B97" s="79"/>
      <c r="C97" s="163"/>
      <c r="D97" s="102" t="s">
        <v>222</v>
      </c>
      <c r="E97" s="160">
        <v>0.05</v>
      </c>
      <c r="F97" s="161">
        <f>TRUNC((F90+F91+F109)/E101*E97,2)</f>
        <v>165.44</v>
      </c>
    </row>
    <row r="98" spans="2:6">
      <c r="B98" s="79"/>
      <c r="C98" s="163"/>
      <c r="D98" s="122" t="s">
        <v>223</v>
      </c>
      <c r="E98" s="162"/>
      <c r="F98" s="164"/>
    </row>
    <row r="99" spans="2:6">
      <c r="B99" s="79"/>
      <c r="C99" s="163"/>
      <c r="D99" s="165"/>
      <c r="E99" s="160"/>
      <c r="F99" s="161">
        <f>TRUNC((F90+F91+F109)/E101*E99,2)</f>
        <v>0</v>
      </c>
    </row>
    <row r="100" spans="2:6">
      <c r="B100" s="79"/>
      <c r="C100" s="376" t="s">
        <v>77</v>
      </c>
      <c r="D100" s="377"/>
      <c r="E100" s="166">
        <f>SUM(E90:E98)</f>
        <v>7.8600000000000003E-2</v>
      </c>
      <c r="F100" s="167">
        <f>SUM(F90:F99)</f>
        <v>257.47000000000003</v>
      </c>
    </row>
    <row r="101" spans="2:6">
      <c r="B101" s="79"/>
      <c r="C101" s="168">
        <f>SUM(E94:E99)</f>
        <v>6.8599999999999994E-2</v>
      </c>
      <c r="D101" s="169" t="s">
        <v>224</v>
      </c>
      <c r="E101" s="170">
        <f>1-C101/1</f>
        <v>0.93140000000000001</v>
      </c>
      <c r="F101" s="171"/>
    </row>
    <row r="102" spans="2:6">
      <c r="B102" s="79"/>
      <c r="C102" s="401" t="s">
        <v>225</v>
      </c>
      <c r="D102" s="402"/>
      <c r="E102" s="402"/>
      <c r="F102" s="403"/>
    </row>
    <row r="103" spans="2:6" ht="30" customHeight="1">
      <c r="B103" s="79"/>
      <c r="C103" s="172"/>
      <c r="D103" s="361" t="s">
        <v>226</v>
      </c>
      <c r="E103" s="362"/>
      <c r="F103" s="124" t="s">
        <v>33</v>
      </c>
    </row>
    <row r="104" spans="2:6">
      <c r="B104" s="79"/>
      <c r="C104" s="93" t="s">
        <v>5</v>
      </c>
      <c r="D104" s="397" t="s">
        <v>227</v>
      </c>
      <c r="E104" s="397"/>
      <c r="F104" s="120">
        <f>F26</f>
        <v>1524.96</v>
      </c>
    </row>
    <row r="105" spans="2:6">
      <c r="B105" s="79"/>
      <c r="C105" s="93" t="s">
        <v>7</v>
      </c>
      <c r="D105" s="397" t="s">
        <v>228</v>
      </c>
      <c r="E105" s="397"/>
      <c r="F105" s="120">
        <f>F55</f>
        <v>1335.57</v>
      </c>
    </row>
    <row r="106" spans="2:6">
      <c r="B106" s="79"/>
      <c r="C106" s="93" t="s">
        <v>10</v>
      </c>
      <c r="D106" s="397" t="s">
        <v>229</v>
      </c>
      <c r="E106" s="397"/>
      <c r="F106" s="120">
        <f>F65</f>
        <v>123.66</v>
      </c>
    </row>
    <row r="107" spans="2:6">
      <c r="B107" s="79"/>
      <c r="C107" s="93" t="s">
        <v>13</v>
      </c>
      <c r="D107" s="391" t="s">
        <v>230</v>
      </c>
      <c r="E107" s="392"/>
      <c r="F107" s="120">
        <f>F80</f>
        <v>0</v>
      </c>
    </row>
    <row r="108" spans="2:6">
      <c r="B108" s="79"/>
      <c r="C108" s="93" t="s">
        <v>38</v>
      </c>
      <c r="D108" s="397" t="s">
        <v>231</v>
      </c>
      <c r="E108" s="397"/>
      <c r="F108" s="120">
        <f>F86</f>
        <v>67.2</v>
      </c>
    </row>
    <row r="109" spans="2:6">
      <c r="B109" s="79"/>
      <c r="C109" s="398" t="s">
        <v>232</v>
      </c>
      <c r="D109" s="399"/>
      <c r="E109" s="400"/>
      <c r="F109" s="173">
        <f>TRUNC(SUM(F104:F108),2)</f>
        <v>3051.39</v>
      </c>
    </row>
    <row r="110" spans="2:6">
      <c r="B110" s="79"/>
      <c r="C110" s="93" t="s">
        <v>40</v>
      </c>
      <c r="D110" s="391" t="s">
        <v>233</v>
      </c>
      <c r="E110" s="392"/>
      <c r="F110" s="174">
        <f>F100</f>
        <v>257.47000000000003</v>
      </c>
    </row>
    <row r="111" spans="2:6">
      <c r="B111" s="79"/>
      <c r="C111" s="393" t="s">
        <v>234</v>
      </c>
      <c r="D111" s="394"/>
      <c r="E111" s="362"/>
      <c r="F111" s="175">
        <f>SUM(F109:F110)</f>
        <v>3308.86</v>
      </c>
    </row>
    <row r="112" spans="2:6">
      <c r="B112" s="79"/>
      <c r="C112" s="176"/>
      <c r="D112" s="177"/>
      <c r="E112" s="177"/>
      <c r="F112" s="178"/>
    </row>
    <row r="113" spans="3:6">
      <c r="C113" s="395"/>
      <c r="D113" s="395"/>
      <c r="E113" s="395"/>
      <c r="F113" s="395"/>
    </row>
    <row r="128" spans="3:6">
      <c r="C128" s="78" t="s">
        <v>191</v>
      </c>
    </row>
    <row r="129" spans="3:3">
      <c r="C129" s="78" t="s">
        <v>235</v>
      </c>
    </row>
  </sheetData>
  <sheetProtection algorithmName="SHA-512" hashValue="WtpR9b4L/RWBxJeQFNPtrLej66M0l3ZVsvkuGJ6eNczZLW+pJGOdTKUh7UI8Duyit+mcvCpmfQ1R1ygWJLT/YA==" saltValue="kAmJayzElgGSteQh48brIw=="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404" t="s">
        <v>247</v>
      </c>
      <c r="B4" s="404"/>
      <c r="C4" s="404"/>
      <c r="D4" s="404"/>
      <c r="E4" s="404"/>
      <c r="F4" s="75">
        <f>SUM(F2:F3)</f>
        <v>380.32</v>
      </c>
    </row>
    <row r="5" spans="1:6">
      <c r="A5" s="404" t="s">
        <v>248</v>
      </c>
      <c r="B5" s="404"/>
      <c r="C5" s="404"/>
      <c r="D5" s="404"/>
      <c r="E5" s="404"/>
      <c r="F5" s="75">
        <f>TRUNC(F4/12,2)</f>
        <v>31.69</v>
      </c>
    </row>
  </sheetData>
  <sheetProtection algorithmName="SHA-512" hashValue="kvjo3ZEmdpckF2aWf81+hO/b0eWRENEamSqgvJtyu2KOzV6szU3KVIGXxl/HcIqAb+YghxhMcDYGHtsQFeiEWQ==" saltValue="U/+1uSvWAMXSED6Uys4PNQ=="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
  <sheetViews>
    <sheetView workbookViewId="0">
      <selection activeCell="E2" sqref="E2:E8"/>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324</v>
      </c>
      <c r="C2" s="74">
        <v>2</v>
      </c>
      <c r="D2" s="74" t="s">
        <v>243</v>
      </c>
      <c r="E2" s="193">
        <v>71.08</v>
      </c>
      <c r="F2" s="75">
        <f>E2*C2</f>
        <v>142.16</v>
      </c>
    </row>
    <row r="3" spans="1:6" ht="30">
      <c r="A3" s="72">
        <v>2</v>
      </c>
      <c r="B3" s="73" t="s">
        <v>290</v>
      </c>
      <c r="C3" s="74">
        <v>2</v>
      </c>
      <c r="D3" s="74" t="s">
        <v>243</v>
      </c>
      <c r="E3" s="193">
        <v>4.18</v>
      </c>
      <c r="F3" s="75">
        <f t="shared" ref="F3:F8" si="0">E3*C3</f>
        <v>8.36</v>
      </c>
    </row>
    <row r="4" spans="1:6" ht="30">
      <c r="A4" s="72">
        <v>3</v>
      </c>
      <c r="B4" s="73" t="s">
        <v>325</v>
      </c>
      <c r="C4" s="74">
        <v>2</v>
      </c>
      <c r="D4" s="74" t="s">
        <v>243</v>
      </c>
      <c r="E4" s="193">
        <v>20.51</v>
      </c>
      <c r="F4" s="75">
        <f t="shared" si="0"/>
        <v>41.02</v>
      </c>
    </row>
    <row r="5" spans="1:6" ht="45">
      <c r="A5" s="72">
        <v>4</v>
      </c>
      <c r="B5" s="73" t="s">
        <v>326</v>
      </c>
      <c r="C5" s="74">
        <v>1</v>
      </c>
      <c r="D5" s="74" t="s">
        <v>272</v>
      </c>
      <c r="E5" s="193">
        <v>165.17</v>
      </c>
      <c r="F5" s="75">
        <f t="shared" si="0"/>
        <v>165.17</v>
      </c>
    </row>
    <row r="6" spans="1:6">
      <c r="A6" s="72">
        <v>5</v>
      </c>
      <c r="B6" s="73" t="s">
        <v>327</v>
      </c>
      <c r="C6" s="74">
        <v>1</v>
      </c>
      <c r="D6" s="74" t="s">
        <v>246</v>
      </c>
      <c r="E6" s="193">
        <v>16.09</v>
      </c>
      <c r="F6" s="75">
        <f t="shared" si="0"/>
        <v>16.09</v>
      </c>
    </row>
    <row r="7" spans="1:6">
      <c r="A7" s="72">
        <v>6</v>
      </c>
      <c r="B7" s="73" t="s">
        <v>328</v>
      </c>
      <c r="C7" s="74">
        <v>4</v>
      </c>
      <c r="D7" s="74" t="s">
        <v>246</v>
      </c>
      <c r="E7" s="193">
        <v>4.88</v>
      </c>
      <c r="F7" s="75">
        <f t="shared" si="0"/>
        <v>19.52</v>
      </c>
    </row>
    <row r="8" spans="1:6">
      <c r="A8" s="72">
        <v>7</v>
      </c>
      <c r="B8" s="73" t="s">
        <v>329</v>
      </c>
      <c r="C8" s="74">
        <v>2</v>
      </c>
      <c r="D8" s="74" t="s">
        <v>243</v>
      </c>
      <c r="E8" s="193">
        <v>16.920000000000002</v>
      </c>
      <c r="F8" s="75">
        <f t="shared" si="0"/>
        <v>33.840000000000003</v>
      </c>
    </row>
    <row r="9" spans="1:6">
      <c r="A9" s="404" t="s">
        <v>247</v>
      </c>
      <c r="B9" s="404"/>
      <c r="C9" s="404"/>
      <c r="D9" s="404"/>
      <c r="E9" s="404"/>
      <c r="F9" s="75">
        <f>SUM(F2:F8)</f>
        <v>426.16</v>
      </c>
    </row>
    <row r="10" spans="1:6">
      <c r="A10" s="404" t="s">
        <v>248</v>
      </c>
      <c r="B10" s="404"/>
      <c r="C10" s="404"/>
      <c r="D10" s="404"/>
      <c r="E10" s="404"/>
      <c r="F10" s="75">
        <f>TRUNC(F9/12,2)</f>
        <v>35.51</v>
      </c>
    </row>
  </sheetData>
  <sheetProtection algorithmName="SHA-512" hashValue="ihBeMtpFqoNUywtz6IHzFF/ivX54z9kGXk82krxa+wcTjF6b6BtrgzxFNI6WO8bDxKz/xYSj6kQmf/FVETgD0Q==" saltValue="7EWnPpgaBdfRCmPayCB0qw==" spinCount="100000" sheet="1" objects="1" scenarios="1" formatCells="0"/>
  <mergeCells count="2">
    <mergeCell ref="A9:E9"/>
    <mergeCell ref="A10:E10"/>
  </mergeCells>
  <pageMargins left="0.51180555555555596" right="0.51180555555555596" top="0.78680555555555598" bottom="0.78680555555555598" header="0.31458333333333299" footer="0.31458333333333299"/>
  <pageSetup paperSize="9" scale="88" fitToHeight="0" orientation="portrai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5"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330</v>
      </c>
      <c r="F19" s="348"/>
      <c r="H19" s="78"/>
    </row>
    <row r="20" spans="2:8" s="76" customFormat="1">
      <c r="B20" s="89"/>
      <c r="C20" s="93">
        <v>3</v>
      </c>
      <c r="D20" s="94" t="s">
        <v>170</v>
      </c>
      <c r="E20" s="410">
        <v>1100.92</v>
      </c>
      <c r="F20" s="350"/>
      <c r="H20" s="78"/>
    </row>
    <row r="21" spans="2:8" s="76" customFormat="1">
      <c r="B21" s="89"/>
      <c r="C21" s="93">
        <v>4</v>
      </c>
      <c r="D21" s="94" t="s">
        <v>171</v>
      </c>
      <c r="E21" s="345" t="s">
        <v>331</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56" t="s">
        <v>175</v>
      </c>
      <c r="D27" s="357"/>
      <c r="E27" s="357"/>
      <c r="F27" s="358"/>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59" t="s">
        <v>77</v>
      </c>
      <c r="D42" s="360"/>
      <c r="E42" s="128">
        <f>SUM(E34:E41)</f>
        <v>0.37209999999999999</v>
      </c>
      <c r="F42" s="129">
        <f>TRUNC(SUM(F34:F41),2)</f>
        <v>493.3</v>
      </c>
    </row>
    <row r="43" spans="2:6" ht="11.1" customHeight="1">
      <c r="B43" s="79"/>
      <c r="C43" s="93"/>
      <c r="D43" s="102"/>
      <c r="E43" s="130"/>
      <c r="F43" s="120"/>
    </row>
    <row r="44" spans="2:6">
      <c r="B44" s="79"/>
      <c r="C44" s="121" t="s">
        <v>189</v>
      </c>
      <c r="D44" s="361" t="s">
        <v>48</v>
      </c>
      <c r="E44" s="362"/>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63" t="s">
        <v>193</v>
      </c>
      <c r="E47" s="364"/>
      <c r="F47" s="136">
        <v>3.5</v>
      </c>
    </row>
    <row r="48" spans="2:6" ht="17.25" customHeight="1">
      <c r="B48" s="79"/>
      <c r="C48" s="93" t="s">
        <v>13</v>
      </c>
      <c r="D48" s="363" t="s">
        <v>194</v>
      </c>
      <c r="E48" s="364"/>
      <c r="F48" s="136">
        <v>15</v>
      </c>
    </row>
    <row r="49" spans="2:8">
      <c r="B49" s="79"/>
      <c r="C49" s="137"/>
      <c r="D49" s="365" t="s">
        <v>77</v>
      </c>
      <c r="E49" s="360"/>
      <c r="F49" s="118">
        <f>TRUNC(SUM(F45:F48),2)</f>
        <v>366.14</v>
      </c>
    </row>
    <row r="50" spans="2:8">
      <c r="B50" s="79"/>
      <c r="C50" s="366"/>
      <c r="D50" s="367"/>
      <c r="E50" s="368"/>
      <c r="F50" s="369"/>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70"/>
      <c r="D56" s="371"/>
      <c r="E56" s="371"/>
      <c r="F56" s="372"/>
    </row>
    <row r="57" spans="2:8">
      <c r="B57" s="79"/>
      <c r="C57" s="373" t="s">
        <v>197</v>
      </c>
      <c r="D57" s="374"/>
      <c r="E57" s="374"/>
      <c r="F57" s="375"/>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76" t="s">
        <v>77</v>
      </c>
      <c r="D65" s="377"/>
      <c r="E65" s="149">
        <f>SUM(E59:E64)</f>
        <v>6.2700000000000006E-2</v>
      </c>
      <c r="F65" s="129">
        <f>TRUNC(SUM(F59:F64),2)</f>
        <v>92</v>
      </c>
    </row>
    <row r="66" spans="2:8">
      <c r="B66" s="79"/>
      <c r="C66" s="378"/>
      <c r="D66" s="368"/>
      <c r="E66" s="368"/>
      <c r="F66" s="379"/>
    </row>
    <row r="67" spans="2:8">
      <c r="B67" s="79"/>
      <c r="C67" s="373" t="s">
        <v>205</v>
      </c>
      <c r="D67" s="374"/>
      <c r="E67" s="374"/>
      <c r="F67" s="375"/>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96" t="s">
        <v>208</v>
      </c>
    </row>
    <row r="71" spans="2:8">
      <c r="B71" s="79"/>
      <c r="C71" s="93" t="s">
        <v>10</v>
      </c>
      <c r="D71" s="95" t="s">
        <v>209</v>
      </c>
      <c r="E71" s="146">
        <v>0</v>
      </c>
      <c r="F71" s="153">
        <f t="shared" si="1"/>
        <v>0</v>
      </c>
      <c r="H71" s="396"/>
    </row>
    <row r="72" spans="2:8">
      <c r="B72" s="79"/>
      <c r="C72" s="93" t="s">
        <v>13</v>
      </c>
      <c r="D72" s="95" t="s">
        <v>210</v>
      </c>
      <c r="E72" s="146">
        <v>0</v>
      </c>
      <c r="F72" s="153">
        <f t="shared" si="1"/>
        <v>0</v>
      </c>
      <c r="H72" s="396"/>
    </row>
    <row r="73" spans="2:8">
      <c r="B73" s="79"/>
      <c r="C73" s="93" t="s">
        <v>38</v>
      </c>
      <c r="D73" s="95" t="s">
        <v>84</v>
      </c>
      <c r="E73" s="146">
        <v>0</v>
      </c>
      <c r="F73" s="153">
        <f t="shared" si="1"/>
        <v>0</v>
      </c>
      <c r="H73" s="396"/>
    </row>
    <row r="74" spans="2:8">
      <c r="B74" s="79"/>
      <c r="C74" s="93" t="s">
        <v>40</v>
      </c>
      <c r="D74" s="95" t="s">
        <v>55</v>
      </c>
      <c r="E74" s="146">
        <v>0</v>
      </c>
      <c r="F74" s="153">
        <f t="shared" si="1"/>
        <v>0</v>
      </c>
      <c r="H74" s="396"/>
    </row>
    <row r="75" spans="2:8" ht="16.5" customHeight="1">
      <c r="B75" s="79"/>
      <c r="C75" s="376" t="s">
        <v>77</v>
      </c>
      <c r="D75" s="380"/>
      <c r="E75" s="154">
        <f>SUM(E69:E74)</f>
        <v>0</v>
      </c>
      <c r="F75" s="129">
        <f>TRUNC(SUM(F69:F74),2)</f>
        <v>0</v>
      </c>
    </row>
    <row r="76" spans="2:8">
      <c r="B76" s="79"/>
      <c r="C76" s="366"/>
      <c r="D76" s="367"/>
      <c r="E76" s="367"/>
      <c r="F76" s="369"/>
    </row>
    <row r="77" spans="2:8">
      <c r="B77" s="79"/>
      <c r="C77" s="366"/>
      <c r="D77" s="367"/>
      <c r="E77" s="367"/>
      <c r="F77" s="369"/>
    </row>
    <row r="78" spans="2:8" ht="40.5" customHeight="1">
      <c r="B78" s="79"/>
      <c r="C78" s="121">
        <v>4</v>
      </c>
      <c r="D78" s="361" t="s">
        <v>211</v>
      </c>
      <c r="E78" s="362"/>
      <c r="F78" s="124" t="s">
        <v>33</v>
      </c>
    </row>
    <row r="79" spans="2:8">
      <c r="B79" s="79"/>
      <c r="C79" s="93" t="s">
        <v>67</v>
      </c>
      <c r="D79" s="95" t="s">
        <v>212</v>
      </c>
      <c r="E79" s="155"/>
      <c r="F79" s="120">
        <f>F75</f>
        <v>0</v>
      </c>
    </row>
    <row r="80" spans="2:8">
      <c r="B80" s="79"/>
      <c r="C80" s="156"/>
      <c r="D80" s="387" t="s">
        <v>77</v>
      </c>
      <c r="E80" s="388"/>
      <c r="F80" s="118">
        <f>TRUNC(SUM(F79:F79),2)</f>
        <v>0</v>
      </c>
    </row>
    <row r="81" spans="2:6">
      <c r="B81" s="79"/>
      <c r="C81" s="373" t="s">
        <v>213</v>
      </c>
      <c r="D81" s="374"/>
      <c r="E81" s="374"/>
      <c r="F81" s="375"/>
    </row>
    <row r="82" spans="2:6">
      <c r="B82" s="79"/>
      <c r="C82" s="98">
        <v>5</v>
      </c>
      <c r="D82" s="389" t="s">
        <v>58</v>
      </c>
      <c r="E82" s="390"/>
      <c r="F82" s="101" t="s">
        <v>33</v>
      </c>
    </row>
    <row r="83" spans="2:6">
      <c r="B83" s="79"/>
      <c r="C83" s="93" t="s">
        <v>5</v>
      </c>
      <c r="D83" s="391" t="s">
        <v>214</v>
      </c>
      <c r="E83" s="392"/>
      <c r="F83" s="157">
        <f>'Uniformes - Contínuo'!F6</f>
        <v>33.68</v>
      </c>
    </row>
    <row r="84" spans="2:6">
      <c r="B84" s="79"/>
      <c r="C84" s="93" t="s">
        <v>7</v>
      </c>
      <c r="D84" s="391" t="s">
        <v>215</v>
      </c>
      <c r="E84" s="392"/>
      <c r="F84" s="158">
        <v>0</v>
      </c>
    </row>
    <row r="85" spans="2:6">
      <c r="B85" s="79"/>
      <c r="C85" s="93" t="s">
        <v>10</v>
      </c>
      <c r="D85" s="391"/>
      <c r="E85" s="392"/>
      <c r="F85" s="120">
        <v>0</v>
      </c>
    </row>
    <row r="86" spans="2:6" ht="16.5" customHeight="1">
      <c r="B86" s="79"/>
      <c r="C86" s="376" t="s">
        <v>77</v>
      </c>
      <c r="D86" s="380"/>
      <c r="E86" s="377"/>
      <c r="F86" s="129">
        <f>TRUNC(SUM(F83:F85),2)</f>
        <v>33.68</v>
      </c>
    </row>
    <row r="87" spans="2:6">
      <c r="B87" s="79"/>
      <c r="C87" s="381"/>
      <c r="D87" s="382"/>
      <c r="E87" s="382"/>
      <c r="F87" s="383"/>
    </row>
    <row r="88" spans="2:6">
      <c r="B88" s="79"/>
      <c r="C88" s="384" t="s">
        <v>216</v>
      </c>
      <c r="D88" s="385"/>
      <c r="E88" s="385"/>
      <c r="F88" s="386"/>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11.55</v>
      </c>
    </row>
    <row r="91" spans="2:6">
      <c r="B91" s="79"/>
      <c r="C91" s="93" t="s">
        <v>7</v>
      </c>
      <c r="D91" s="102" t="s">
        <v>126</v>
      </c>
      <c r="E91" s="160">
        <f>'Planilha Almoxarife'!E91</f>
        <v>5.0000000000000001E-3</v>
      </c>
      <c r="F91" s="161">
        <f>TRUNC((F109*E91),2)</f>
        <v>11.55</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8.26</v>
      </c>
    </row>
    <row r="95" spans="2:6">
      <c r="B95" s="79"/>
      <c r="C95" s="163"/>
      <c r="D95" s="102" t="s">
        <v>220</v>
      </c>
      <c r="E95" s="160">
        <f>'Planilha Almoxarife'!E95</f>
        <v>1.5299999999999999E-2</v>
      </c>
      <c r="F95" s="161">
        <f>TRUNC(((F90+F91+F109)/E101*E95),2)</f>
        <v>38.340000000000003</v>
      </c>
    </row>
    <row r="96" spans="2:6">
      <c r="B96" s="79"/>
      <c r="C96" s="163"/>
      <c r="D96" s="122" t="s">
        <v>221</v>
      </c>
      <c r="E96" s="162"/>
      <c r="F96" s="161"/>
    </row>
    <row r="97" spans="2:6">
      <c r="B97" s="79"/>
      <c r="C97" s="163"/>
      <c r="D97" s="102" t="s">
        <v>222</v>
      </c>
      <c r="E97" s="160">
        <v>0.05</v>
      </c>
      <c r="F97" s="161">
        <f>TRUNC((F90+F91+F109)/E101*E97,2)</f>
        <v>125.29</v>
      </c>
    </row>
    <row r="98" spans="2:6">
      <c r="B98" s="79"/>
      <c r="C98" s="163"/>
      <c r="D98" s="122" t="s">
        <v>223</v>
      </c>
      <c r="E98" s="162"/>
      <c r="F98" s="164"/>
    </row>
    <row r="99" spans="2:6">
      <c r="B99" s="79"/>
      <c r="C99" s="163"/>
      <c r="D99" s="165"/>
      <c r="E99" s="160"/>
      <c r="F99" s="161">
        <f>TRUNC((F90+F91+F109)/E101*E99,2)</f>
        <v>0</v>
      </c>
    </row>
    <row r="100" spans="2:6">
      <c r="B100" s="79"/>
      <c r="C100" s="376" t="s">
        <v>77</v>
      </c>
      <c r="D100" s="377"/>
      <c r="E100" s="166">
        <f>SUM(E90:E98)</f>
        <v>7.8600000000000003E-2</v>
      </c>
      <c r="F100" s="167">
        <f>SUM(F90:F99)</f>
        <v>194.99</v>
      </c>
    </row>
    <row r="101" spans="2:6">
      <c r="B101" s="79"/>
      <c r="C101" s="168">
        <f>SUM(E94:E99)</f>
        <v>6.8599999999999994E-2</v>
      </c>
      <c r="D101" s="169" t="s">
        <v>224</v>
      </c>
      <c r="E101" s="170">
        <f>1-C101/1</f>
        <v>0.93140000000000001</v>
      </c>
      <c r="F101" s="171"/>
    </row>
    <row r="102" spans="2:6">
      <c r="B102" s="79"/>
      <c r="C102" s="401" t="s">
        <v>225</v>
      </c>
      <c r="D102" s="402"/>
      <c r="E102" s="402"/>
      <c r="F102" s="403"/>
    </row>
    <row r="103" spans="2:6" ht="30" customHeight="1">
      <c r="B103" s="79"/>
      <c r="C103" s="172"/>
      <c r="D103" s="361" t="s">
        <v>226</v>
      </c>
      <c r="E103" s="362"/>
      <c r="F103" s="124" t="s">
        <v>33</v>
      </c>
    </row>
    <row r="104" spans="2:6">
      <c r="B104" s="79"/>
      <c r="C104" s="93" t="s">
        <v>5</v>
      </c>
      <c r="D104" s="397" t="s">
        <v>227</v>
      </c>
      <c r="E104" s="397"/>
      <c r="F104" s="120">
        <f>F26</f>
        <v>1100.92</v>
      </c>
    </row>
    <row r="105" spans="2:6">
      <c r="B105" s="79"/>
      <c r="C105" s="93" t="s">
        <v>7</v>
      </c>
      <c r="D105" s="397" t="s">
        <v>228</v>
      </c>
      <c r="E105" s="397"/>
      <c r="F105" s="120">
        <f>F55</f>
        <v>1084.3499999999999</v>
      </c>
    </row>
    <row r="106" spans="2:6">
      <c r="B106" s="79"/>
      <c r="C106" s="93" t="s">
        <v>10</v>
      </c>
      <c r="D106" s="397" t="s">
        <v>229</v>
      </c>
      <c r="E106" s="397"/>
      <c r="F106" s="120">
        <f>F65</f>
        <v>92</v>
      </c>
    </row>
    <row r="107" spans="2:6">
      <c r="B107" s="79"/>
      <c r="C107" s="93" t="s">
        <v>13</v>
      </c>
      <c r="D107" s="391" t="s">
        <v>230</v>
      </c>
      <c r="E107" s="392"/>
      <c r="F107" s="120">
        <f>F80</f>
        <v>0</v>
      </c>
    </row>
    <row r="108" spans="2:6">
      <c r="B108" s="79"/>
      <c r="C108" s="93" t="s">
        <v>38</v>
      </c>
      <c r="D108" s="397" t="s">
        <v>231</v>
      </c>
      <c r="E108" s="397"/>
      <c r="F108" s="120">
        <f>F86</f>
        <v>33.68</v>
      </c>
    </row>
    <row r="109" spans="2:6">
      <c r="B109" s="79"/>
      <c r="C109" s="398" t="s">
        <v>232</v>
      </c>
      <c r="D109" s="399"/>
      <c r="E109" s="400"/>
      <c r="F109" s="173">
        <f>TRUNC(SUM(F104:F108),2)</f>
        <v>2310.9499999999998</v>
      </c>
    </row>
    <row r="110" spans="2:6">
      <c r="B110" s="79"/>
      <c r="C110" s="93" t="s">
        <v>40</v>
      </c>
      <c r="D110" s="391" t="s">
        <v>233</v>
      </c>
      <c r="E110" s="392"/>
      <c r="F110" s="174">
        <f>F100</f>
        <v>194.99</v>
      </c>
    </row>
    <row r="111" spans="2:6">
      <c r="B111" s="79"/>
      <c r="C111" s="393" t="s">
        <v>234</v>
      </c>
      <c r="D111" s="394"/>
      <c r="E111" s="362"/>
      <c r="F111" s="175">
        <f>SUM(F109:F110)</f>
        <v>2505.94</v>
      </c>
    </row>
    <row r="112" spans="2:6">
      <c r="B112" s="79"/>
      <c r="C112" s="176"/>
      <c r="D112" s="177"/>
      <c r="E112" s="177"/>
      <c r="F112" s="178"/>
    </row>
    <row r="113" spans="3:6">
      <c r="C113" s="395"/>
      <c r="D113" s="395"/>
      <c r="E113" s="395"/>
      <c r="F113" s="395"/>
    </row>
    <row r="128" spans="3:6">
      <c r="C128" s="78" t="s">
        <v>191</v>
      </c>
    </row>
    <row r="129" spans="3:3">
      <c r="C129" s="78" t="s">
        <v>235</v>
      </c>
    </row>
  </sheetData>
  <sheetProtection algorithmName="SHA-512" hashValue="y5V5ISSZObD98JpOPnViOZVgTFGOlUG55fBoFjDaa4t3cow79SPqoQg2D3oRxq6HYuyt8Hu1tvo6BOYiXPYpbA==" saltValue="O3uLyL5kF0Zby+P+2VyW4w=="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262</v>
      </c>
      <c r="C2" s="74">
        <v>4</v>
      </c>
      <c r="D2" s="74" t="s">
        <v>243</v>
      </c>
      <c r="E2" s="193">
        <v>39.61</v>
      </c>
      <c r="F2" s="75">
        <f>E2*C2</f>
        <v>158.44</v>
      </c>
    </row>
    <row r="3" spans="1:6" ht="60">
      <c r="A3" s="72">
        <v>2</v>
      </c>
      <c r="B3" s="73" t="s">
        <v>244</v>
      </c>
      <c r="C3" s="74">
        <v>4</v>
      </c>
      <c r="D3" s="74" t="s">
        <v>243</v>
      </c>
      <c r="E3" s="193">
        <v>23.92</v>
      </c>
      <c r="F3" s="75">
        <f>E3*C3</f>
        <v>95.68</v>
      </c>
    </row>
    <row r="4" spans="1:6">
      <c r="A4" s="72">
        <v>3</v>
      </c>
      <c r="B4" s="73" t="s">
        <v>263</v>
      </c>
      <c r="C4" s="74">
        <v>2</v>
      </c>
      <c r="D4" s="74" t="s">
        <v>246</v>
      </c>
      <c r="E4" s="193">
        <v>75.05</v>
      </c>
      <c r="F4" s="75">
        <f>E4*C4</f>
        <v>150.1</v>
      </c>
    </row>
    <row r="5" spans="1:6">
      <c r="A5" s="404" t="s">
        <v>247</v>
      </c>
      <c r="B5" s="404"/>
      <c r="C5" s="404"/>
      <c r="D5" s="404"/>
      <c r="E5" s="404"/>
      <c r="F5" s="75">
        <f>SUM(F2:F4)</f>
        <v>404.22</v>
      </c>
    </row>
    <row r="6" spans="1:6">
      <c r="A6" s="404" t="s">
        <v>248</v>
      </c>
      <c r="B6" s="404"/>
      <c r="C6" s="404"/>
      <c r="D6" s="404"/>
      <c r="E6" s="404"/>
      <c r="F6" s="75">
        <f>TRUNC(F5/12,2)</f>
        <v>33.68</v>
      </c>
    </row>
  </sheetData>
  <sheetProtection algorithmName="SHA-512" hashValue="bUAKD+EIm1ktV2rrikHK6+ZUkaR/DwaaKW0EZik1b0q1XEcnLK3d/cZocBCOuCWlKgjJ0eSxGIgCiLTVRrQQ3Q==" saltValue="uI0aRlcDiUwOqcMhfCKODA=="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2"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332</v>
      </c>
      <c r="F19" s="348"/>
      <c r="H19" s="78"/>
    </row>
    <row r="20" spans="2:8" s="76" customFormat="1">
      <c r="B20" s="89"/>
      <c r="C20" s="93">
        <v>3</v>
      </c>
      <c r="D20" s="94" t="s">
        <v>170</v>
      </c>
      <c r="E20" s="410">
        <v>1626.32</v>
      </c>
      <c r="F20" s="350"/>
      <c r="H20" s="78"/>
    </row>
    <row r="21" spans="2:8" s="76" customFormat="1">
      <c r="B21" s="89"/>
      <c r="C21" s="93">
        <v>4</v>
      </c>
      <c r="D21" s="94" t="s">
        <v>171</v>
      </c>
      <c r="E21" s="345" t="s">
        <v>333</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1626.32</v>
      </c>
    </row>
    <row r="26" spans="2:8">
      <c r="B26" s="79"/>
      <c r="C26" s="107"/>
      <c r="D26" s="108" t="s">
        <v>77</v>
      </c>
      <c r="E26" s="109"/>
      <c r="F26" s="110">
        <f>TRUNC(SUM(F25:F25),2)</f>
        <v>1626.32</v>
      </c>
    </row>
    <row r="27" spans="2:8">
      <c r="B27" s="79"/>
      <c r="C27" s="356" t="s">
        <v>175</v>
      </c>
      <c r="D27" s="357"/>
      <c r="E27" s="357"/>
      <c r="F27" s="358"/>
    </row>
    <row r="28" spans="2:8">
      <c r="B28" s="79"/>
      <c r="C28" s="98" t="s">
        <v>176</v>
      </c>
      <c r="D28" s="111" t="s">
        <v>177</v>
      </c>
      <c r="E28" s="112"/>
      <c r="F28" s="101" t="s">
        <v>33</v>
      </c>
    </row>
    <row r="29" spans="2:8">
      <c r="B29" s="79"/>
      <c r="C29" s="93" t="s">
        <v>5</v>
      </c>
      <c r="D29" s="95" t="s">
        <v>178</v>
      </c>
      <c r="E29" s="113">
        <v>8.3299999999999999E-2</v>
      </c>
      <c r="F29" s="114">
        <f>TRUNC(($F$26*E29),2)</f>
        <v>135.47</v>
      </c>
    </row>
    <row r="30" spans="2:8">
      <c r="B30" s="79"/>
      <c r="C30" s="93" t="s">
        <v>7</v>
      </c>
      <c r="D30" s="115" t="s">
        <v>179</v>
      </c>
      <c r="E30" s="116">
        <v>0.121</v>
      </c>
      <c r="F30" s="114">
        <f>TRUNC(($F$26*E30),2)</f>
        <v>196.78</v>
      </c>
    </row>
    <row r="31" spans="2:8">
      <c r="B31" s="79"/>
      <c r="C31" s="107"/>
      <c r="D31" s="108" t="s">
        <v>77</v>
      </c>
      <c r="E31" s="117">
        <f>SUM(E29:E30)</f>
        <v>0.20430000000000001</v>
      </c>
      <c r="F31" s="118">
        <f>TRUNC(SUM(F29:F30),2)</f>
        <v>332.25</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391.71</v>
      </c>
    </row>
    <row r="35" spans="2:6">
      <c r="B35" s="79"/>
      <c r="C35" s="93" t="s">
        <v>7</v>
      </c>
      <c r="D35" s="102" t="s">
        <v>183</v>
      </c>
      <c r="E35" s="125">
        <v>2.5000000000000001E-2</v>
      </c>
      <c r="F35" s="126">
        <f t="shared" si="0"/>
        <v>48.96</v>
      </c>
    </row>
    <row r="36" spans="2:6">
      <c r="B36" s="79"/>
      <c r="C36" s="93" t="s">
        <v>10</v>
      </c>
      <c r="D36" s="102" t="s">
        <v>184</v>
      </c>
      <c r="E36" s="125">
        <f>'Planilha Almoxarife'!$E$36</f>
        <v>3.4099999999999998E-2</v>
      </c>
      <c r="F36" s="126">
        <f t="shared" si="0"/>
        <v>66.78</v>
      </c>
    </row>
    <row r="37" spans="2:6">
      <c r="B37" s="79"/>
      <c r="C37" s="93" t="s">
        <v>13</v>
      </c>
      <c r="D37" s="102" t="s">
        <v>185</v>
      </c>
      <c r="E37" s="125">
        <v>1.4999999999999999E-2</v>
      </c>
      <c r="F37" s="126">
        <f t="shared" si="0"/>
        <v>29.37</v>
      </c>
    </row>
    <row r="38" spans="2:6">
      <c r="B38" s="79"/>
      <c r="C38" s="93" t="s">
        <v>38</v>
      </c>
      <c r="D38" s="102" t="s">
        <v>186</v>
      </c>
      <c r="E38" s="125">
        <v>0.01</v>
      </c>
      <c r="F38" s="126">
        <f t="shared" si="0"/>
        <v>19.579999999999998</v>
      </c>
    </row>
    <row r="39" spans="2:6">
      <c r="B39" s="79"/>
      <c r="C39" s="93" t="s">
        <v>40</v>
      </c>
      <c r="D39" s="102" t="s">
        <v>187</v>
      </c>
      <c r="E39" s="125">
        <v>6.0000000000000001E-3</v>
      </c>
      <c r="F39" s="126">
        <f t="shared" si="0"/>
        <v>11.75</v>
      </c>
    </row>
    <row r="40" spans="2:6">
      <c r="B40" s="79"/>
      <c r="C40" s="93" t="s">
        <v>42</v>
      </c>
      <c r="D40" s="102" t="s">
        <v>188</v>
      </c>
      <c r="E40" s="125">
        <v>2E-3</v>
      </c>
      <c r="F40" s="126">
        <f t="shared" si="0"/>
        <v>3.91</v>
      </c>
    </row>
    <row r="41" spans="2:6">
      <c r="B41" s="79"/>
      <c r="C41" s="93" t="s">
        <v>44</v>
      </c>
      <c r="D41" s="102" t="s">
        <v>74</v>
      </c>
      <c r="E41" s="125">
        <v>0.08</v>
      </c>
      <c r="F41" s="126">
        <f t="shared" si="0"/>
        <v>156.68</v>
      </c>
    </row>
    <row r="42" spans="2:6">
      <c r="B42" s="79"/>
      <c r="C42" s="359" t="s">
        <v>77</v>
      </c>
      <c r="D42" s="360"/>
      <c r="E42" s="128">
        <f>SUM(E34:E41)</f>
        <v>0.37209999999999999</v>
      </c>
      <c r="F42" s="129">
        <f>TRUNC(SUM(F34:F41),2)</f>
        <v>728.74</v>
      </c>
    </row>
    <row r="43" spans="2:6" ht="11.1" customHeight="1">
      <c r="B43" s="79"/>
      <c r="C43" s="93"/>
      <c r="D43" s="102"/>
      <c r="E43" s="130"/>
      <c r="F43" s="120"/>
    </row>
    <row r="44" spans="2:6">
      <c r="B44" s="79"/>
      <c r="C44" s="121" t="s">
        <v>189</v>
      </c>
      <c r="D44" s="361" t="s">
        <v>48</v>
      </c>
      <c r="E44" s="362"/>
      <c r="F44" s="124" t="s">
        <v>33</v>
      </c>
    </row>
    <row r="45" spans="2:6" ht="16.5" customHeight="1">
      <c r="B45" s="79"/>
      <c r="C45" s="93" t="s">
        <v>5</v>
      </c>
      <c r="D45" s="131" t="s">
        <v>190</v>
      </c>
      <c r="E45" s="134" t="s">
        <v>191</v>
      </c>
      <c r="F45" s="132">
        <f>IF(E45="NÃO",0,TRUNC(((4*2)*21)-0.06*F25,2))</f>
        <v>70.42</v>
      </c>
    </row>
    <row r="46" spans="2:6" ht="17.25" customHeight="1">
      <c r="B46" s="79"/>
      <c r="C46" s="93" t="s">
        <v>7</v>
      </c>
      <c r="D46" s="133" t="s">
        <v>192</v>
      </c>
      <c r="E46" s="194">
        <v>13</v>
      </c>
      <c r="F46" s="135">
        <f>TRUNC(((E46)*21)*90%,2)</f>
        <v>245.7</v>
      </c>
    </row>
    <row r="47" spans="2:6" ht="17.25" customHeight="1">
      <c r="B47" s="79"/>
      <c r="C47" s="93" t="s">
        <v>10</v>
      </c>
      <c r="D47" s="363" t="s">
        <v>193</v>
      </c>
      <c r="E47" s="364"/>
      <c r="F47" s="136">
        <v>3.5</v>
      </c>
    </row>
    <row r="48" spans="2:6" ht="17.25" customHeight="1">
      <c r="B48" s="79"/>
      <c r="C48" s="93" t="s">
        <v>13</v>
      </c>
      <c r="D48" s="363" t="s">
        <v>194</v>
      </c>
      <c r="E48" s="364"/>
      <c r="F48" s="136">
        <v>15</v>
      </c>
    </row>
    <row r="49" spans="2:8">
      <c r="B49" s="79"/>
      <c r="C49" s="137"/>
      <c r="D49" s="365" t="s">
        <v>77</v>
      </c>
      <c r="E49" s="360"/>
      <c r="F49" s="118">
        <f>TRUNC(SUM(F45:F48),2)</f>
        <v>334.62</v>
      </c>
    </row>
    <row r="50" spans="2:8">
      <c r="B50" s="79"/>
      <c r="C50" s="366"/>
      <c r="D50" s="367"/>
      <c r="E50" s="368"/>
      <c r="F50" s="369"/>
    </row>
    <row r="51" spans="2:8" ht="32.25" customHeight="1">
      <c r="B51" s="79"/>
      <c r="C51" s="121">
        <v>2</v>
      </c>
      <c r="D51" s="138" t="s">
        <v>195</v>
      </c>
      <c r="E51" s="139" t="s">
        <v>32</v>
      </c>
      <c r="F51" s="124" t="s">
        <v>33</v>
      </c>
    </row>
    <row r="52" spans="2:8">
      <c r="B52" s="79"/>
      <c r="C52" s="93" t="s">
        <v>176</v>
      </c>
      <c r="D52" s="95" t="s">
        <v>177</v>
      </c>
      <c r="E52" s="113">
        <f>E31</f>
        <v>0.20430000000000001</v>
      </c>
      <c r="F52" s="120">
        <f>F31</f>
        <v>332.25</v>
      </c>
    </row>
    <row r="53" spans="2:8">
      <c r="B53" s="79"/>
      <c r="C53" s="93" t="s">
        <v>180</v>
      </c>
      <c r="D53" s="115" t="s">
        <v>196</v>
      </c>
      <c r="E53" s="116">
        <f>E42</f>
        <v>0.37209999999999999</v>
      </c>
      <c r="F53" s="120">
        <f>F42</f>
        <v>728.74</v>
      </c>
    </row>
    <row r="54" spans="2:8">
      <c r="B54" s="79"/>
      <c r="C54" s="93" t="s">
        <v>189</v>
      </c>
      <c r="D54" s="115" t="s">
        <v>48</v>
      </c>
      <c r="E54" s="140"/>
      <c r="F54" s="120">
        <f>F49</f>
        <v>334.62</v>
      </c>
    </row>
    <row r="55" spans="2:8">
      <c r="B55" s="79"/>
      <c r="C55" s="137"/>
      <c r="D55" s="127" t="s">
        <v>77</v>
      </c>
      <c r="E55" s="141"/>
      <c r="F55" s="118">
        <f>SUM(F52:F54)</f>
        <v>1395.61</v>
      </c>
    </row>
    <row r="56" spans="2:8">
      <c r="B56" s="79"/>
      <c r="C56" s="370"/>
      <c r="D56" s="371"/>
      <c r="E56" s="371"/>
      <c r="F56" s="372"/>
    </row>
    <row r="57" spans="2:8">
      <c r="B57" s="79"/>
      <c r="C57" s="373" t="s">
        <v>197</v>
      </c>
      <c r="D57" s="374"/>
      <c r="E57" s="374"/>
      <c r="F57" s="375"/>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10.28</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65.05</v>
      </c>
      <c r="G61" s="147"/>
      <c r="H61" s="148"/>
    </row>
    <row r="62" spans="2:8" s="77" customFormat="1">
      <c r="B62" s="143"/>
      <c r="C62" s="144" t="s">
        <v>13</v>
      </c>
      <c r="D62" s="145" t="s">
        <v>202</v>
      </c>
      <c r="E62" s="146">
        <v>1.8499999999999999E-2</v>
      </c>
      <c r="F62" s="126">
        <f>TRUNC(((F26+F55)*E62),2)</f>
        <v>55.9</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76" t="s">
        <v>77</v>
      </c>
      <c r="D65" s="377"/>
      <c r="E65" s="149">
        <f>SUM(E59:E64)</f>
        <v>6.2700000000000006E-2</v>
      </c>
      <c r="F65" s="129">
        <f>TRUNC(SUM(F59:F64),2)</f>
        <v>131.22999999999999</v>
      </c>
    </row>
    <row r="66" spans="2:8">
      <c r="B66" s="79"/>
      <c r="C66" s="378"/>
      <c r="D66" s="368"/>
      <c r="E66" s="368"/>
      <c r="F66" s="379"/>
    </row>
    <row r="67" spans="2:8">
      <c r="B67" s="79"/>
      <c r="C67" s="373" t="s">
        <v>205</v>
      </c>
      <c r="D67" s="374"/>
      <c r="E67" s="374"/>
      <c r="F67" s="375"/>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96" t="s">
        <v>208</v>
      </c>
    </row>
    <row r="71" spans="2:8">
      <c r="B71" s="79"/>
      <c r="C71" s="93" t="s">
        <v>10</v>
      </c>
      <c r="D71" s="95" t="s">
        <v>209</v>
      </c>
      <c r="E71" s="146">
        <v>0</v>
      </c>
      <c r="F71" s="153">
        <f t="shared" si="1"/>
        <v>0</v>
      </c>
      <c r="H71" s="396"/>
    </row>
    <row r="72" spans="2:8">
      <c r="B72" s="79"/>
      <c r="C72" s="93" t="s">
        <v>13</v>
      </c>
      <c r="D72" s="95" t="s">
        <v>210</v>
      </c>
      <c r="E72" s="146">
        <v>0</v>
      </c>
      <c r="F72" s="153">
        <f t="shared" si="1"/>
        <v>0</v>
      </c>
      <c r="H72" s="396"/>
    </row>
    <row r="73" spans="2:8">
      <c r="B73" s="79"/>
      <c r="C73" s="93" t="s">
        <v>38</v>
      </c>
      <c r="D73" s="95" t="s">
        <v>84</v>
      </c>
      <c r="E73" s="146">
        <v>0</v>
      </c>
      <c r="F73" s="153">
        <f t="shared" si="1"/>
        <v>0</v>
      </c>
      <c r="H73" s="396"/>
    </row>
    <row r="74" spans="2:8">
      <c r="B74" s="79"/>
      <c r="C74" s="93" t="s">
        <v>40</v>
      </c>
      <c r="D74" s="95" t="s">
        <v>55</v>
      </c>
      <c r="E74" s="146">
        <v>0</v>
      </c>
      <c r="F74" s="153">
        <f t="shared" si="1"/>
        <v>0</v>
      </c>
      <c r="H74" s="396"/>
    </row>
    <row r="75" spans="2:8" ht="16.5" customHeight="1">
      <c r="B75" s="79"/>
      <c r="C75" s="376" t="s">
        <v>77</v>
      </c>
      <c r="D75" s="380"/>
      <c r="E75" s="154">
        <f>SUM(E69:E74)</f>
        <v>0</v>
      </c>
      <c r="F75" s="129">
        <f>TRUNC(SUM(F69:F74),2)</f>
        <v>0</v>
      </c>
    </row>
    <row r="76" spans="2:8">
      <c r="B76" s="79"/>
      <c r="C76" s="366"/>
      <c r="D76" s="367"/>
      <c r="E76" s="367"/>
      <c r="F76" s="369"/>
    </row>
    <row r="77" spans="2:8">
      <c r="B77" s="79"/>
      <c r="C77" s="366"/>
      <c r="D77" s="367"/>
      <c r="E77" s="367"/>
      <c r="F77" s="369"/>
    </row>
    <row r="78" spans="2:8" ht="40.5" customHeight="1">
      <c r="B78" s="79"/>
      <c r="C78" s="121">
        <v>4</v>
      </c>
      <c r="D78" s="361" t="s">
        <v>211</v>
      </c>
      <c r="E78" s="362"/>
      <c r="F78" s="124" t="s">
        <v>33</v>
      </c>
    </row>
    <row r="79" spans="2:8">
      <c r="B79" s="79"/>
      <c r="C79" s="93" t="s">
        <v>67</v>
      </c>
      <c r="D79" s="95" t="s">
        <v>212</v>
      </c>
      <c r="E79" s="155"/>
      <c r="F79" s="120">
        <f>F75</f>
        <v>0</v>
      </c>
    </row>
    <row r="80" spans="2:8">
      <c r="B80" s="79"/>
      <c r="C80" s="156"/>
      <c r="D80" s="387" t="s">
        <v>77</v>
      </c>
      <c r="E80" s="388"/>
      <c r="F80" s="118">
        <f>TRUNC(SUM(F79:F79),2)</f>
        <v>0</v>
      </c>
    </row>
    <row r="81" spans="2:6">
      <c r="B81" s="79"/>
      <c r="C81" s="373" t="s">
        <v>213</v>
      </c>
      <c r="D81" s="374"/>
      <c r="E81" s="374"/>
      <c r="F81" s="375"/>
    </row>
    <row r="82" spans="2:6">
      <c r="B82" s="79"/>
      <c r="C82" s="98">
        <v>5</v>
      </c>
      <c r="D82" s="389" t="s">
        <v>58</v>
      </c>
      <c r="E82" s="390"/>
      <c r="F82" s="101" t="s">
        <v>33</v>
      </c>
    </row>
    <row r="83" spans="2:6">
      <c r="B83" s="79"/>
      <c r="C83" s="93" t="s">
        <v>5</v>
      </c>
      <c r="D83" s="391" t="s">
        <v>214</v>
      </c>
      <c r="E83" s="392"/>
      <c r="F83" s="157">
        <f>'Uniformes - Motorista'!F6</f>
        <v>33.68</v>
      </c>
    </row>
    <row r="84" spans="2:6">
      <c r="B84" s="79"/>
      <c r="C84" s="93" t="s">
        <v>7</v>
      </c>
      <c r="D84" s="391" t="s">
        <v>215</v>
      </c>
      <c r="E84" s="392"/>
      <c r="F84" s="158">
        <f>'Equipamentos - Motorista'!F4</f>
        <v>1.45</v>
      </c>
    </row>
    <row r="85" spans="2:6">
      <c r="B85" s="79"/>
      <c r="C85" s="93" t="s">
        <v>10</v>
      </c>
      <c r="D85" s="391"/>
      <c r="E85" s="392"/>
      <c r="F85" s="120">
        <v>0</v>
      </c>
    </row>
    <row r="86" spans="2:6" ht="16.5" customHeight="1">
      <c r="B86" s="79"/>
      <c r="C86" s="376" t="s">
        <v>77</v>
      </c>
      <c r="D86" s="380"/>
      <c r="E86" s="377"/>
      <c r="F86" s="129">
        <f>TRUNC(SUM(F83:F85),2)</f>
        <v>35.130000000000003</v>
      </c>
    </row>
    <row r="87" spans="2:6">
      <c r="B87" s="79"/>
      <c r="C87" s="381"/>
      <c r="D87" s="382"/>
      <c r="E87" s="382"/>
      <c r="F87" s="383"/>
    </row>
    <row r="88" spans="2:6">
      <c r="B88" s="79"/>
      <c r="C88" s="384" t="s">
        <v>216</v>
      </c>
      <c r="D88" s="385"/>
      <c r="E88" s="385"/>
      <c r="F88" s="386"/>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15.94</v>
      </c>
    </row>
    <row r="91" spans="2:6">
      <c r="B91" s="79"/>
      <c r="C91" s="93" t="s">
        <v>7</v>
      </c>
      <c r="D91" s="102" t="s">
        <v>126</v>
      </c>
      <c r="E91" s="160">
        <f>'Planilha Almoxarife'!E91</f>
        <v>5.0000000000000001E-3</v>
      </c>
      <c r="F91" s="161">
        <f>TRUNC((F109*E91),2)</f>
        <v>15.94</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11.4</v>
      </c>
    </row>
    <row r="95" spans="2:6">
      <c r="B95" s="79"/>
      <c r="C95" s="163"/>
      <c r="D95" s="102" t="s">
        <v>220</v>
      </c>
      <c r="E95" s="160">
        <f>'Planilha Almoxarife'!E95</f>
        <v>1.5299999999999999E-2</v>
      </c>
      <c r="F95" s="161">
        <f>TRUNC(((F90+F91+F109)/E101*E95),2)</f>
        <v>52.89</v>
      </c>
    </row>
    <row r="96" spans="2:6">
      <c r="B96" s="79"/>
      <c r="C96" s="163"/>
      <c r="D96" s="122" t="s">
        <v>221</v>
      </c>
      <c r="E96" s="162"/>
      <c r="F96" s="161"/>
    </row>
    <row r="97" spans="2:6">
      <c r="B97" s="79"/>
      <c r="C97" s="163"/>
      <c r="D97" s="102" t="s">
        <v>222</v>
      </c>
      <c r="E97" s="160">
        <v>0.05</v>
      </c>
      <c r="F97" s="161">
        <f>TRUNC((F90+F91+F109)/E101*E97,2)</f>
        <v>172.86</v>
      </c>
    </row>
    <row r="98" spans="2:6">
      <c r="B98" s="79"/>
      <c r="C98" s="163"/>
      <c r="D98" s="122" t="s">
        <v>223</v>
      </c>
      <c r="E98" s="162"/>
      <c r="F98" s="164"/>
    </row>
    <row r="99" spans="2:6">
      <c r="B99" s="79"/>
      <c r="C99" s="163"/>
      <c r="D99" s="165"/>
      <c r="E99" s="160"/>
      <c r="F99" s="161">
        <f>TRUNC((F90+F91+F109)/E101*E99,2)</f>
        <v>0</v>
      </c>
    </row>
    <row r="100" spans="2:6">
      <c r="B100" s="79"/>
      <c r="C100" s="376" t="s">
        <v>77</v>
      </c>
      <c r="D100" s="377"/>
      <c r="E100" s="166">
        <f>SUM(E90:E98)</f>
        <v>7.8600000000000003E-2</v>
      </c>
      <c r="F100" s="167">
        <f>SUM(F90:F99)</f>
        <v>269.02999999999997</v>
      </c>
    </row>
    <row r="101" spans="2:6">
      <c r="B101" s="79"/>
      <c r="C101" s="168">
        <f>SUM(E94:E99)</f>
        <v>6.8599999999999994E-2</v>
      </c>
      <c r="D101" s="169" t="s">
        <v>224</v>
      </c>
      <c r="E101" s="170">
        <f>1-C101/1</f>
        <v>0.93140000000000001</v>
      </c>
      <c r="F101" s="171"/>
    </row>
    <row r="102" spans="2:6">
      <c r="B102" s="79"/>
      <c r="C102" s="401" t="s">
        <v>225</v>
      </c>
      <c r="D102" s="402"/>
      <c r="E102" s="402"/>
      <c r="F102" s="403"/>
    </row>
    <row r="103" spans="2:6" ht="30" customHeight="1">
      <c r="B103" s="79"/>
      <c r="C103" s="172"/>
      <c r="D103" s="361" t="s">
        <v>226</v>
      </c>
      <c r="E103" s="362"/>
      <c r="F103" s="124" t="s">
        <v>33</v>
      </c>
    </row>
    <row r="104" spans="2:6">
      <c r="B104" s="79"/>
      <c r="C104" s="93" t="s">
        <v>5</v>
      </c>
      <c r="D104" s="397" t="s">
        <v>227</v>
      </c>
      <c r="E104" s="397"/>
      <c r="F104" s="120">
        <f>F26</f>
        <v>1626.32</v>
      </c>
    </row>
    <row r="105" spans="2:6">
      <c r="B105" s="79"/>
      <c r="C105" s="93" t="s">
        <v>7</v>
      </c>
      <c r="D105" s="397" t="s">
        <v>228</v>
      </c>
      <c r="E105" s="397"/>
      <c r="F105" s="120">
        <f>F55</f>
        <v>1395.61</v>
      </c>
    </row>
    <row r="106" spans="2:6">
      <c r="B106" s="79"/>
      <c r="C106" s="93" t="s">
        <v>10</v>
      </c>
      <c r="D106" s="397" t="s">
        <v>229</v>
      </c>
      <c r="E106" s="397"/>
      <c r="F106" s="120">
        <f>F65</f>
        <v>131.22999999999999</v>
      </c>
    </row>
    <row r="107" spans="2:6">
      <c r="B107" s="79"/>
      <c r="C107" s="93" t="s">
        <v>13</v>
      </c>
      <c r="D107" s="391" t="s">
        <v>230</v>
      </c>
      <c r="E107" s="392"/>
      <c r="F107" s="120">
        <f>F80</f>
        <v>0</v>
      </c>
    </row>
    <row r="108" spans="2:6">
      <c r="B108" s="79"/>
      <c r="C108" s="93" t="s">
        <v>38</v>
      </c>
      <c r="D108" s="397" t="s">
        <v>231</v>
      </c>
      <c r="E108" s="397"/>
      <c r="F108" s="120">
        <f>F86</f>
        <v>35.130000000000003</v>
      </c>
    </row>
    <row r="109" spans="2:6">
      <c r="B109" s="79"/>
      <c r="C109" s="398" t="s">
        <v>232</v>
      </c>
      <c r="D109" s="399"/>
      <c r="E109" s="400"/>
      <c r="F109" s="173">
        <f>TRUNC(SUM(F104:F108),2)</f>
        <v>3188.29</v>
      </c>
    </row>
    <row r="110" spans="2:6">
      <c r="B110" s="79"/>
      <c r="C110" s="93" t="s">
        <v>40</v>
      </c>
      <c r="D110" s="391" t="s">
        <v>233</v>
      </c>
      <c r="E110" s="392"/>
      <c r="F110" s="174">
        <f>F100</f>
        <v>269.02999999999997</v>
      </c>
    </row>
    <row r="111" spans="2:6">
      <c r="B111" s="79"/>
      <c r="C111" s="393" t="s">
        <v>234</v>
      </c>
      <c r="D111" s="394"/>
      <c r="E111" s="362"/>
      <c r="F111" s="175">
        <f>SUM(F109:F110)</f>
        <v>3457.32</v>
      </c>
    </row>
    <row r="112" spans="2:6">
      <c r="B112" s="79"/>
      <c r="C112" s="176"/>
      <c r="D112" s="177"/>
      <c r="E112" s="177"/>
      <c r="F112" s="178"/>
    </row>
    <row r="113" spans="3:6">
      <c r="C113" s="395"/>
      <c r="D113" s="395"/>
      <c r="E113" s="395"/>
      <c r="F113" s="395"/>
    </row>
    <row r="128" spans="3:6">
      <c r="C128" s="78" t="s">
        <v>191</v>
      </c>
    </row>
    <row r="129" spans="3:3">
      <c r="C129" s="78" t="s">
        <v>235</v>
      </c>
    </row>
  </sheetData>
  <sheetProtection algorithmName="SHA-512" hashValue="SMYHHTNOa4sB1px7itVpm+iHPxVm/GokQRU3YA90drsf9s62GEjH4DTVnRuunExX/zgZQokVTeBfPjYUclP0JA==" saltValue="1e0msM2ocz3nQ2Akj0gL0A=="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262</v>
      </c>
      <c r="C2" s="74">
        <v>4</v>
      </c>
      <c r="D2" s="74" t="s">
        <v>243</v>
      </c>
      <c r="E2" s="193">
        <v>39.61</v>
      </c>
      <c r="F2" s="75">
        <f>E2*C2</f>
        <v>158.44</v>
      </c>
    </row>
    <row r="3" spans="1:6" ht="60">
      <c r="A3" s="72">
        <v>2</v>
      </c>
      <c r="B3" s="73" t="s">
        <v>244</v>
      </c>
      <c r="C3" s="74">
        <v>4</v>
      </c>
      <c r="D3" s="74" t="s">
        <v>243</v>
      </c>
      <c r="E3" s="193">
        <v>23.92</v>
      </c>
      <c r="F3" s="75">
        <f>E3*C3</f>
        <v>95.68</v>
      </c>
    </row>
    <row r="4" spans="1:6">
      <c r="A4" s="72">
        <v>3</v>
      </c>
      <c r="B4" s="73" t="s">
        <v>263</v>
      </c>
      <c r="C4" s="74">
        <v>2</v>
      </c>
      <c r="D4" s="74" t="s">
        <v>246</v>
      </c>
      <c r="E4" s="193">
        <v>75.05</v>
      </c>
      <c r="F4" s="75">
        <f>E4*C4</f>
        <v>150.1</v>
      </c>
    </row>
    <row r="5" spans="1:6">
      <c r="A5" s="404" t="s">
        <v>247</v>
      </c>
      <c r="B5" s="404"/>
      <c r="C5" s="404"/>
      <c r="D5" s="404"/>
      <c r="E5" s="404"/>
      <c r="F5" s="75">
        <f>SUM(F2:F4)</f>
        <v>404.22</v>
      </c>
    </row>
    <row r="6" spans="1:6">
      <c r="A6" s="404" t="s">
        <v>248</v>
      </c>
      <c r="B6" s="404"/>
      <c r="C6" s="404"/>
      <c r="D6" s="404"/>
      <c r="E6" s="404"/>
      <c r="F6" s="75">
        <f>TRUNC(F5/12,2)</f>
        <v>33.68</v>
      </c>
    </row>
  </sheetData>
  <sheetProtection algorithmName="SHA-512" hashValue="8oIwn2FhPoldRafabaNO4GGwmkOxVGgWOSoan0FaPIk2UiYPYC7rsQlQ24LTI+DzflG4UeVE+pkpOHyoFd9Agw==" saltValue="y5p0LrMkXC5ifCW+bZ5kA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307</v>
      </c>
      <c r="C2" s="74">
        <v>2</v>
      </c>
      <c r="D2" s="74" t="s">
        <v>243</v>
      </c>
      <c r="E2" s="193">
        <v>8.6999999999999993</v>
      </c>
      <c r="F2" s="75">
        <f>E2*C2</f>
        <v>17.399999999999999</v>
      </c>
    </row>
    <row r="3" spans="1:6">
      <c r="A3" s="404" t="s">
        <v>247</v>
      </c>
      <c r="B3" s="404"/>
      <c r="C3" s="404"/>
      <c r="D3" s="404"/>
      <c r="E3" s="404"/>
      <c r="F3" s="75">
        <f>SUM(F2:F2)</f>
        <v>17.399999999999999</v>
      </c>
    </row>
    <row r="4" spans="1:6">
      <c r="A4" s="404" t="s">
        <v>248</v>
      </c>
      <c r="B4" s="404"/>
      <c r="C4" s="404"/>
      <c r="D4" s="404"/>
      <c r="E4" s="404"/>
      <c r="F4" s="75">
        <f>TRUNC(F3/12,2)</f>
        <v>1.45</v>
      </c>
    </row>
  </sheetData>
  <sheetProtection algorithmName="SHA-512" hashValue="buHbhKL8eaICq+Gp8kBzIQTS4jsgtsYjmKQsVjHMNAbnJQF8Unk89muBYk1dXmkQjSViIeA6IpeKkkj1nJX2yg==" saltValue="fxENMu7RRilmX4KfLah2QQ==" spinCount="100000" sheet="1" objects="1" scenarios="1" formatCells="0"/>
  <mergeCells count="2">
    <mergeCell ref="A3:E3"/>
    <mergeCell ref="A4:E4"/>
  </mergeCells>
  <pageMargins left="0.51180555555555596" right="0.51180555555555596" top="0.78680555555555598" bottom="0.78680555555555598" header="0.31458333333333299" footer="0.31458333333333299"/>
  <pageSetup paperSize="9" scale="88" fitToHeight="0" orientation="portrait"/>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5"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334</v>
      </c>
      <c r="F19" s="348"/>
      <c r="H19" s="78"/>
    </row>
    <row r="20" spans="2:8" s="76" customFormat="1">
      <c r="B20" s="89"/>
      <c r="C20" s="93">
        <v>3</v>
      </c>
      <c r="D20" s="94" t="s">
        <v>170</v>
      </c>
      <c r="E20" s="410">
        <v>1100.92</v>
      </c>
      <c r="F20" s="350"/>
      <c r="H20" s="78"/>
    </row>
    <row r="21" spans="2:8" s="76" customFormat="1">
      <c r="B21" s="89"/>
      <c r="C21" s="93">
        <v>4</v>
      </c>
      <c r="D21" s="94" t="s">
        <v>171</v>
      </c>
      <c r="E21" s="345" t="s">
        <v>335</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56" t="s">
        <v>175</v>
      </c>
      <c r="D27" s="357"/>
      <c r="E27" s="357"/>
      <c r="F27" s="358"/>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59" t="s">
        <v>77</v>
      </c>
      <c r="D42" s="360"/>
      <c r="E42" s="128">
        <f>SUM(E34:E41)</f>
        <v>0.37209999999999999</v>
      </c>
      <c r="F42" s="129">
        <f>TRUNC(SUM(F34:F41),2)</f>
        <v>493.3</v>
      </c>
    </row>
    <row r="43" spans="2:6" ht="11.1" customHeight="1">
      <c r="B43" s="79"/>
      <c r="C43" s="93"/>
      <c r="D43" s="102"/>
      <c r="E43" s="130"/>
      <c r="F43" s="120"/>
    </row>
    <row r="44" spans="2:6">
      <c r="B44" s="79"/>
      <c r="C44" s="121" t="s">
        <v>189</v>
      </c>
      <c r="D44" s="361" t="s">
        <v>48</v>
      </c>
      <c r="E44" s="362"/>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63" t="s">
        <v>193</v>
      </c>
      <c r="E47" s="364"/>
      <c r="F47" s="136">
        <v>3.5</v>
      </c>
    </row>
    <row r="48" spans="2:6" ht="17.25" customHeight="1">
      <c r="B48" s="79"/>
      <c r="C48" s="93" t="s">
        <v>13</v>
      </c>
      <c r="D48" s="363" t="s">
        <v>194</v>
      </c>
      <c r="E48" s="364"/>
      <c r="F48" s="136">
        <v>15</v>
      </c>
    </row>
    <row r="49" spans="2:8">
      <c r="B49" s="79"/>
      <c r="C49" s="137"/>
      <c r="D49" s="365" t="s">
        <v>77</v>
      </c>
      <c r="E49" s="360"/>
      <c r="F49" s="118">
        <f>TRUNC(SUM(F45:F48),2)</f>
        <v>366.14</v>
      </c>
    </row>
    <row r="50" spans="2:8">
      <c r="B50" s="79"/>
      <c r="C50" s="366"/>
      <c r="D50" s="367"/>
      <c r="E50" s="368"/>
      <c r="F50" s="369"/>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70"/>
      <c r="D56" s="371"/>
      <c r="E56" s="371"/>
      <c r="F56" s="372"/>
    </row>
    <row r="57" spans="2:8">
      <c r="B57" s="79"/>
      <c r="C57" s="373" t="s">
        <v>197</v>
      </c>
      <c r="D57" s="374"/>
      <c r="E57" s="374"/>
      <c r="F57" s="375"/>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76" t="s">
        <v>77</v>
      </c>
      <c r="D65" s="377"/>
      <c r="E65" s="149">
        <f>SUM(E59:E64)</f>
        <v>6.2700000000000006E-2</v>
      </c>
      <c r="F65" s="129">
        <f>TRUNC(SUM(F59:F64),2)</f>
        <v>92</v>
      </c>
    </row>
    <row r="66" spans="2:8">
      <c r="B66" s="79"/>
      <c r="C66" s="378"/>
      <c r="D66" s="368"/>
      <c r="E66" s="368"/>
      <c r="F66" s="379"/>
    </row>
    <row r="67" spans="2:8">
      <c r="B67" s="79"/>
      <c r="C67" s="373" t="s">
        <v>205</v>
      </c>
      <c r="D67" s="374"/>
      <c r="E67" s="374"/>
      <c r="F67" s="375"/>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96" t="s">
        <v>208</v>
      </c>
    </row>
    <row r="71" spans="2:8">
      <c r="B71" s="79"/>
      <c r="C71" s="93" t="s">
        <v>10</v>
      </c>
      <c r="D71" s="95" t="s">
        <v>209</v>
      </c>
      <c r="E71" s="146">
        <v>0</v>
      </c>
      <c r="F71" s="153">
        <f t="shared" si="1"/>
        <v>0</v>
      </c>
      <c r="H71" s="396"/>
    </row>
    <row r="72" spans="2:8">
      <c r="B72" s="79"/>
      <c r="C72" s="93" t="s">
        <v>13</v>
      </c>
      <c r="D72" s="95" t="s">
        <v>210</v>
      </c>
      <c r="E72" s="146">
        <v>0</v>
      </c>
      <c r="F72" s="153">
        <f t="shared" si="1"/>
        <v>0</v>
      </c>
      <c r="H72" s="396"/>
    </row>
    <row r="73" spans="2:8">
      <c r="B73" s="79"/>
      <c r="C73" s="93" t="s">
        <v>38</v>
      </c>
      <c r="D73" s="95" t="s">
        <v>84</v>
      </c>
      <c r="E73" s="146">
        <v>0</v>
      </c>
      <c r="F73" s="153">
        <f t="shared" si="1"/>
        <v>0</v>
      </c>
      <c r="H73" s="396"/>
    </row>
    <row r="74" spans="2:8">
      <c r="B74" s="79"/>
      <c r="C74" s="93" t="s">
        <v>40</v>
      </c>
      <c r="D74" s="95" t="s">
        <v>55</v>
      </c>
      <c r="E74" s="146">
        <v>0</v>
      </c>
      <c r="F74" s="153">
        <f t="shared" si="1"/>
        <v>0</v>
      </c>
      <c r="H74" s="396"/>
    </row>
    <row r="75" spans="2:8" ht="16.5" customHeight="1">
      <c r="B75" s="79"/>
      <c r="C75" s="376" t="s">
        <v>77</v>
      </c>
      <c r="D75" s="380"/>
      <c r="E75" s="154">
        <f>SUM(E69:E74)</f>
        <v>0</v>
      </c>
      <c r="F75" s="129">
        <f>TRUNC(SUM(F69:F74),2)</f>
        <v>0</v>
      </c>
    </row>
    <row r="76" spans="2:8">
      <c r="B76" s="79"/>
      <c r="C76" s="366"/>
      <c r="D76" s="367"/>
      <c r="E76" s="367"/>
      <c r="F76" s="369"/>
    </row>
    <row r="77" spans="2:8">
      <c r="B77" s="79"/>
      <c r="C77" s="366"/>
      <c r="D77" s="367"/>
      <c r="E77" s="367"/>
      <c r="F77" s="369"/>
    </row>
    <row r="78" spans="2:8" ht="40.5" customHeight="1">
      <c r="B78" s="79"/>
      <c r="C78" s="121">
        <v>4</v>
      </c>
      <c r="D78" s="361" t="s">
        <v>211</v>
      </c>
      <c r="E78" s="362"/>
      <c r="F78" s="124" t="s">
        <v>33</v>
      </c>
    </row>
    <row r="79" spans="2:8">
      <c r="B79" s="79"/>
      <c r="C79" s="93" t="s">
        <v>67</v>
      </c>
      <c r="D79" s="95" t="s">
        <v>212</v>
      </c>
      <c r="E79" s="155"/>
      <c r="F79" s="120">
        <f>F75</f>
        <v>0</v>
      </c>
    </row>
    <row r="80" spans="2:8">
      <c r="B80" s="79"/>
      <c r="C80" s="156"/>
      <c r="D80" s="387" t="s">
        <v>77</v>
      </c>
      <c r="E80" s="388"/>
      <c r="F80" s="118">
        <f>TRUNC(SUM(F79:F79),2)</f>
        <v>0</v>
      </c>
    </row>
    <row r="81" spans="2:6">
      <c r="B81" s="79"/>
      <c r="C81" s="373" t="s">
        <v>213</v>
      </c>
      <c r="D81" s="374"/>
      <c r="E81" s="374"/>
      <c r="F81" s="375"/>
    </row>
    <row r="82" spans="2:6">
      <c r="B82" s="79"/>
      <c r="C82" s="98">
        <v>5</v>
      </c>
      <c r="D82" s="389" t="s">
        <v>58</v>
      </c>
      <c r="E82" s="390"/>
      <c r="F82" s="101" t="s">
        <v>33</v>
      </c>
    </row>
    <row r="83" spans="2:6">
      <c r="B83" s="79"/>
      <c r="C83" s="93" t="s">
        <v>5</v>
      </c>
      <c r="D83" s="391" t="s">
        <v>214</v>
      </c>
      <c r="E83" s="392"/>
      <c r="F83" s="157">
        <f>'Uniformes - Operador M. Copiad.'!F6</f>
        <v>27.98</v>
      </c>
    </row>
    <row r="84" spans="2:6">
      <c r="B84" s="79"/>
      <c r="C84" s="93" t="s">
        <v>7</v>
      </c>
      <c r="D84" s="391" t="s">
        <v>215</v>
      </c>
      <c r="E84" s="392"/>
      <c r="F84" s="158">
        <v>0</v>
      </c>
    </row>
    <row r="85" spans="2:6">
      <c r="B85" s="79"/>
      <c r="C85" s="93" t="s">
        <v>10</v>
      </c>
      <c r="D85" s="391"/>
      <c r="E85" s="392"/>
      <c r="F85" s="120">
        <v>0</v>
      </c>
    </row>
    <row r="86" spans="2:6" ht="16.5" customHeight="1">
      <c r="B86" s="79"/>
      <c r="C86" s="376" t="s">
        <v>77</v>
      </c>
      <c r="D86" s="380"/>
      <c r="E86" s="377"/>
      <c r="F86" s="129">
        <f>TRUNC(SUM(F83:F85),2)</f>
        <v>27.98</v>
      </c>
    </row>
    <row r="87" spans="2:6">
      <c r="B87" s="79"/>
      <c r="C87" s="381"/>
      <c r="D87" s="382"/>
      <c r="E87" s="382"/>
      <c r="F87" s="383"/>
    </row>
    <row r="88" spans="2:6">
      <c r="B88" s="79"/>
      <c r="C88" s="384" t="s">
        <v>216</v>
      </c>
      <c r="D88" s="385"/>
      <c r="E88" s="385"/>
      <c r="F88" s="386"/>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11.52</v>
      </c>
    </row>
    <row r="91" spans="2:6">
      <c r="B91" s="79"/>
      <c r="C91" s="93" t="s">
        <v>7</v>
      </c>
      <c r="D91" s="102" t="s">
        <v>126</v>
      </c>
      <c r="E91" s="160">
        <f>'Planilha Almoxarife'!E91</f>
        <v>5.0000000000000001E-3</v>
      </c>
      <c r="F91" s="161">
        <f>TRUNC((F109*E91),2)</f>
        <v>11.52</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8.24</v>
      </c>
    </row>
    <row r="95" spans="2:6">
      <c r="B95" s="79"/>
      <c r="C95" s="163"/>
      <c r="D95" s="102" t="s">
        <v>220</v>
      </c>
      <c r="E95" s="160">
        <f>'Planilha Almoxarife'!E95</f>
        <v>1.5299999999999999E-2</v>
      </c>
      <c r="F95" s="161">
        <f>TRUNC(((F90+F91+F109)/E101*E95),2)</f>
        <v>38.24</v>
      </c>
    </row>
    <row r="96" spans="2:6">
      <c r="B96" s="79"/>
      <c r="C96" s="163"/>
      <c r="D96" s="122" t="s">
        <v>221</v>
      </c>
      <c r="E96" s="162"/>
      <c r="F96" s="161"/>
    </row>
    <row r="97" spans="2:6">
      <c r="B97" s="79"/>
      <c r="C97" s="163"/>
      <c r="D97" s="102" t="s">
        <v>222</v>
      </c>
      <c r="E97" s="160">
        <v>0.05</v>
      </c>
      <c r="F97" s="161">
        <f>TRUNC((F90+F91+F109)/E101*E97,2)</f>
        <v>124.98</v>
      </c>
    </row>
    <row r="98" spans="2:6">
      <c r="B98" s="79"/>
      <c r="C98" s="163"/>
      <c r="D98" s="122" t="s">
        <v>223</v>
      </c>
      <c r="E98" s="162"/>
      <c r="F98" s="164"/>
    </row>
    <row r="99" spans="2:6">
      <c r="B99" s="79"/>
      <c r="C99" s="163"/>
      <c r="D99" s="165"/>
      <c r="E99" s="160"/>
      <c r="F99" s="161">
        <f>TRUNC((F90+F91+F109)/E101*E99,2)</f>
        <v>0</v>
      </c>
    </row>
    <row r="100" spans="2:6">
      <c r="B100" s="79"/>
      <c r="C100" s="376" t="s">
        <v>77</v>
      </c>
      <c r="D100" s="377"/>
      <c r="E100" s="166">
        <f>SUM(E90:E98)</f>
        <v>7.8600000000000003E-2</v>
      </c>
      <c r="F100" s="167">
        <f>SUM(F90:F99)</f>
        <v>194.5</v>
      </c>
    </row>
    <row r="101" spans="2:6">
      <c r="B101" s="79"/>
      <c r="C101" s="168">
        <f>SUM(E94:E99)</f>
        <v>6.8599999999999994E-2</v>
      </c>
      <c r="D101" s="169" t="s">
        <v>224</v>
      </c>
      <c r="E101" s="170">
        <f>1-C101/1</f>
        <v>0.93140000000000001</v>
      </c>
      <c r="F101" s="171"/>
    </row>
    <row r="102" spans="2:6">
      <c r="B102" s="79"/>
      <c r="C102" s="401" t="s">
        <v>225</v>
      </c>
      <c r="D102" s="402"/>
      <c r="E102" s="402"/>
      <c r="F102" s="403"/>
    </row>
    <row r="103" spans="2:6" ht="30" customHeight="1">
      <c r="B103" s="79"/>
      <c r="C103" s="172"/>
      <c r="D103" s="361" t="s">
        <v>226</v>
      </c>
      <c r="E103" s="362"/>
      <c r="F103" s="124" t="s">
        <v>33</v>
      </c>
    </row>
    <row r="104" spans="2:6">
      <c r="B104" s="79"/>
      <c r="C104" s="93" t="s">
        <v>5</v>
      </c>
      <c r="D104" s="397" t="s">
        <v>227</v>
      </c>
      <c r="E104" s="397"/>
      <c r="F104" s="120">
        <f>F26</f>
        <v>1100.92</v>
      </c>
    </row>
    <row r="105" spans="2:6">
      <c r="B105" s="79"/>
      <c r="C105" s="93" t="s">
        <v>7</v>
      </c>
      <c r="D105" s="397" t="s">
        <v>228</v>
      </c>
      <c r="E105" s="397"/>
      <c r="F105" s="120">
        <f>F55</f>
        <v>1084.3499999999999</v>
      </c>
    </row>
    <row r="106" spans="2:6">
      <c r="B106" s="79"/>
      <c r="C106" s="93" t="s">
        <v>10</v>
      </c>
      <c r="D106" s="397" t="s">
        <v>229</v>
      </c>
      <c r="E106" s="397"/>
      <c r="F106" s="120">
        <f>F65</f>
        <v>92</v>
      </c>
    </row>
    <row r="107" spans="2:6">
      <c r="B107" s="79"/>
      <c r="C107" s="93" t="s">
        <v>13</v>
      </c>
      <c r="D107" s="391" t="s">
        <v>230</v>
      </c>
      <c r="E107" s="392"/>
      <c r="F107" s="120">
        <f>F80</f>
        <v>0</v>
      </c>
    </row>
    <row r="108" spans="2:6">
      <c r="B108" s="79"/>
      <c r="C108" s="93" t="s">
        <v>38</v>
      </c>
      <c r="D108" s="397" t="s">
        <v>231</v>
      </c>
      <c r="E108" s="397"/>
      <c r="F108" s="120">
        <f>F86</f>
        <v>27.98</v>
      </c>
    </row>
    <row r="109" spans="2:6">
      <c r="B109" s="79"/>
      <c r="C109" s="398" t="s">
        <v>232</v>
      </c>
      <c r="D109" s="399"/>
      <c r="E109" s="400"/>
      <c r="F109" s="173">
        <f>TRUNC(SUM(F104:F108),2)</f>
        <v>2305.25</v>
      </c>
    </row>
    <row r="110" spans="2:6">
      <c r="B110" s="79"/>
      <c r="C110" s="93" t="s">
        <v>40</v>
      </c>
      <c r="D110" s="391" t="s">
        <v>233</v>
      </c>
      <c r="E110" s="392"/>
      <c r="F110" s="174">
        <f>F100</f>
        <v>194.5</v>
      </c>
    </row>
    <row r="111" spans="2:6">
      <c r="B111" s="79"/>
      <c r="C111" s="393" t="s">
        <v>234</v>
      </c>
      <c r="D111" s="394"/>
      <c r="E111" s="362"/>
      <c r="F111" s="175">
        <f>SUM(F109:F110)</f>
        <v>2499.75</v>
      </c>
    </row>
    <row r="112" spans="2:6">
      <c r="B112" s="79"/>
      <c r="C112" s="176"/>
      <c r="D112" s="177"/>
      <c r="E112" s="177"/>
      <c r="F112" s="178"/>
    </row>
    <row r="113" spans="3:6">
      <c r="C113" s="395"/>
      <c r="D113" s="395"/>
      <c r="E113" s="395"/>
      <c r="F113" s="395"/>
    </row>
    <row r="128" spans="3:6">
      <c r="C128" s="78" t="s">
        <v>191</v>
      </c>
    </row>
    <row r="129" spans="3:3">
      <c r="C129" s="78" t="s">
        <v>235</v>
      </c>
    </row>
  </sheetData>
  <sheetProtection algorithmName="SHA-512" hashValue="M2tVNp4Q0tb8j+JhvEKRjcD2zihodU/uGZmHbs51UxexpzeXZxT7JWbSlqh8yKDOxBMvEVsc8rVYdIFlT80sDQ==" saltValue="TDsmaiWsc6tfFWE+ydfUEg=="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193">
        <v>45.02</v>
      </c>
      <c r="F2" s="75">
        <f>E2*C2</f>
        <v>45.02</v>
      </c>
    </row>
    <row r="3" spans="1:6" ht="75">
      <c r="A3" s="72">
        <v>2</v>
      </c>
      <c r="B3" s="73" t="s">
        <v>250</v>
      </c>
      <c r="C3" s="74">
        <v>40</v>
      </c>
      <c r="D3" s="74" t="s">
        <v>243</v>
      </c>
      <c r="E3" s="193">
        <v>2.94</v>
      </c>
      <c r="F3" s="75">
        <f>E3*C3</f>
        <v>117.6</v>
      </c>
    </row>
    <row r="4" spans="1:6" ht="45">
      <c r="A4" s="72">
        <v>3</v>
      </c>
      <c r="B4" s="73" t="s">
        <v>251</v>
      </c>
      <c r="C4" s="74">
        <v>2</v>
      </c>
      <c r="D4" s="74" t="s">
        <v>246</v>
      </c>
      <c r="E4" s="193">
        <v>2.5</v>
      </c>
      <c r="F4" s="75">
        <f>E4*C4</f>
        <v>5</v>
      </c>
    </row>
    <row r="5" spans="1:6">
      <c r="A5" s="404" t="s">
        <v>247</v>
      </c>
      <c r="B5" s="404"/>
      <c r="C5" s="404"/>
      <c r="D5" s="404"/>
      <c r="E5" s="404"/>
      <c r="F5" s="75">
        <f>SUM(F2:F4)</f>
        <v>167.62</v>
      </c>
    </row>
    <row r="6" spans="1:6">
      <c r="A6" s="404" t="s">
        <v>248</v>
      </c>
      <c r="B6" s="404"/>
      <c r="C6" s="404"/>
      <c r="D6" s="404"/>
      <c r="E6" s="404"/>
      <c r="F6" s="75">
        <f>TRUNC(F5/12,2)</f>
        <v>13.96</v>
      </c>
    </row>
  </sheetData>
  <sheetProtection algorithmName="SHA-512" hashValue="DATUj5SEIVp1MNBAoV7O+3RP9BqlN4r2Y46NHGQeJRFlAV/tmdl8A5IGArV5dtBKHvjoxjn+O3GNuagBQm9k8g==" saltValue="ybhuHgVA1dLu1S1Ffm7Zb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I16" sqref="I1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262</v>
      </c>
      <c r="C2" s="74">
        <v>4</v>
      </c>
      <c r="D2" s="74" t="s">
        <v>243</v>
      </c>
      <c r="E2" s="193">
        <v>39.61</v>
      </c>
      <c r="F2" s="75">
        <f>E2*C2</f>
        <v>158.44</v>
      </c>
    </row>
    <row r="3" spans="1:6" ht="60">
      <c r="A3" s="72">
        <v>2</v>
      </c>
      <c r="B3" s="73" t="s">
        <v>244</v>
      </c>
      <c r="C3" s="74">
        <v>4</v>
      </c>
      <c r="D3" s="74" t="s">
        <v>243</v>
      </c>
      <c r="E3" s="193">
        <v>23.92</v>
      </c>
      <c r="F3" s="75">
        <f>E3*C3</f>
        <v>95.68</v>
      </c>
    </row>
    <row r="4" spans="1:6" ht="30">
      <c r="A4" s="72">
        <v>3</v>
      </c>
      <c r="B4" s="73" t="s">
        <v>336</v>
      </c>
      <c r="C4" s="74">
        <v>2</v>
      </c>
      <c r="D4" s="74" t="s">
        <v>246</v>
      </c>
      <c r="E4" s="193">
        <v>40.840000000000003</v>
      </c>
      <c r="F4" s="75">
        <f>E4*C4</f>
        <v>81.680000000000007</v>
      </c>
    </row>
    <row r="5" spans="1:6">
      <c r="A5" s="404" t="s">
        <v>247</v>
      </c>
      <c r="B5" s="404"/>
      <c r="C5" s="404"/>
      <c r="D5" s="404"/>
      <c r="E5" s="404"/>
      <c r="F5" s="75">
        <f>SUM(F2:F4)</f>
        <v>335.8</v>
      </c>
    </row>
    <row r="6" spans="1:6">
      <c r="A6" s="404" t="s">
        <v>248</v>
      </c>
      <c r="B6" s="404"/>
      <c r="C6" s="404"/>
      <c r="D6" s="404"/>
      <c r="E6" s="404"/>
      <c r="F6" s="75">
        <f>TRUNC(F5/12,2)</f>
        <v>27.98</v>
      </c>
    </row>
  </sheetData>
  <sheetProtection algorithmName="SHA-512" hashValue="wLizIO6TISHVf7oeCDwZ4NH8aWM15PMEBee0Y6hIBUKvE8ABsW1062us3WjQhR6uF9THZftHHYrREv3og+bVYA==" saltValue="hycUfxLNEikaksF3MPT6i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6" zoomScale="120" zoomScaleNormal="100" zoomScaleSheetLayoutView="120" workbookViewId="0">
      <selection activeCell="D48" sqref="D48:E48"/>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337</v>
      </c>
      <c r="F19" s="348"/>
      <c r="H19" s="78"/>
    </row>
    <row r="20" spans="2:8" s="76" customFormat="1">
      <c r="B20" s="89"/>
      <c r="C20" s="93">
        <v>3</v>
      </c>
      <c r="D20" s="94" t="s">
        <v>170</v>
      </c>
      <c r="E20" s="410">
        <v>1100.92</v>
      </c>
      <c r="F20" s="350"/>
      <c r="H20" s="78"/>
    </row>
    <row r="21" spans="2:8" s="76" customFormat="1">
      <c r="B21" s="89"/>
      <c r="C21" s="93">
        <v>4</v>
      </c>
      <c r="D21" s="94" t="s">
        <v>171</v>
      </c>
      <c r="E21" s="345" t="s">
        <v>338</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56" t="s">
        <v>175</v>
      </c>
      <c r="D27" s="357"/>
      <c r="E27" s="357"/>
      <c r="F27" s="358"/>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59" t="s">
        <v>77</v>
      </c>
      <c r="D42" s="360"/>
      <c r="E42" s="128">
        <f>SUM(E34:E41)</f>
        <v>0.37209999999999999</v>
      </c>
      <c r="F42" s="129">
        <f>TRUNC(SUM(F34:F41),2)</f>
        <v>493.3</v>
      </c>
    </row>
    <row r="43" spans="2:6" ht="11.1" customHeight="1">
      <c r="B43" s="79"/>
      <c r="C43" s="93"/>
      <c r="D43" s="102"/>
      <c r="E43" s="130"/>
      <c r="F43" s="120"/>
    </row>
    <row r="44" spans="2:6">
      <c r="B44" s="79"/>
      <c r="C44" s="121" t="s">
        <v>189</v>
      </c>
      <c r="D44" s="361" t="s">
        <v>48</v>
      </c>
      <c r="E44" s="362"/>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63" t="s">
        <v>193</v>
      </c>
      <c r="E47" s="364"/>
      <c r="F47" s="136">
        <v>3.5</v>
      </c>
    </row>
    <row r="48" spans="2:6" ht="17.25" customHeight="1">
      <c r="B48" s="79"/>
      <c r="C48" s="93" t="s">
        <v>13</v>
      </c>
      <c r="D48" s="363" t="s">
        <v>194</v>
      </c>
      <c r="E48" s="364"/>
      <c r="F48" s="136">
        <v>15</v>
      </c>
    </row>
    <row r="49" spans="2:8">
      <c r="B49" s="79"/>
      <c r="C49" s="137"/>
      <c r="D49" s="365" t="s">
        <v>77</v>
      </c>
      <c r="E49" s="360"/>
      <c r="F49" s="118">
        <f>TRUNC(SUM(F45:F48),2)</f>
        <v>366.14</v>
      </c>
    </row>
    <row r="50" spans="2:8">
      <c r="B50" s="79"/>
      <c r="C50" s="366"/>
      <c r="D50" s="367"/>
      <c r="E50" s="368"/>
      <c r="F50" s="369"/>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70"/>
      <c r="D56" s="371"/>
      <c r="E56" s="371"/>
      <c r="F56" s="372"/>
    </row>
    <row r="57" spans="2:8">
      <c r="B57" s="79"/>
      <c r="C57" s="373" t="s">
        <v>197</v>
      </c>
      <c r="D57" s="374"/>
      <c r="E57" s="374"/>
      <c r="F57" s="375"/>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76" t="s">
        <v>77</v>
      </c>
      <c r="D65" s="377"/>
      <c r="E65" s="149">
        <f>SUM(E59:E64)</f>
        <v>6.2700000000000006E-2</v>
      </c>
      <c r="F65" s="129">
        <f>TRUNC(SUM(F59:F64),2)</f>
        <v>92</v>
      </c>
    </row>
    <row r="66" spans="2:8">
      <c r="B66" s="79"/>
      <c r="C66" s="378"/>
      <c r="D66" s="368"/>
      <c r="E66" s="368"/>
      <c r="F66" s="379"/>
    </row>
    <row r="67" spans="2:8">
      <c r="B67" s="79"/>
      <c r="C67" s="373" t="s">
        <v>205</v>
      </c>
      <c r="D67" s="374"/>
      <c r="E67" s="374"/>
      <c r="F67" s="375"/>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96" t="s">
        <v>208</v>
      </c>
    </row>
    <row r="71" spans="2:8">
      <c r="B71" s="79"/>
      <c r="C71" s="93" t="s">
        <v>10</v>
      </c>
      <c r="D71" s="95" t="s">
        <v>209</v>
      </c>
      <c r="E71" s="146">
        <v>0</v>
      </c>
      <c r="F71" s="153">
        <f t="shared" si="1"/>
        <v>0</v>
      </c>
      <c r="H71" s="396"/>
    </row>
    <row r="72" spans="2:8">
      <c r="B72" s="79"/>
      <c r="C72" s="93" t="s">
        <v>13</v>
      </c>
      <c r="D72" s="95" t="s">
        <v>210</v>
      </c>
      <c r="E72" s="146">
        <v>0</v>
      </c>
      <c r="F72" s="153">
        <f t="shared" si="1"/>
        <v>0</v>
      </c>
      <c r="H72" s="396"/>
    </row>
    <row r="73" spans="2:8">
      <c r="B73" s="79"/>
      <c r="C73" s="93" t="s">
        <v>38</v>
      </c>
      <c r="D73" s="95" t="s">
        <v>84</v>
      </c>
      <c r="E73" s="146">
        <v>0</v>
      </c>
      <c r="F73" s="153">
        <f t="shared" si="1"/>
        <v>0</v>
      </c>
      <c r="H73" s="396"/>
    </row>
    <row r="74" spans="2:8">
      <c r="B74" s="79"/>
      <c r="C74" s="93" t="s">
        <v>40</v>
      </c>
      <c r="D74" s="95" t="s">
        <v>55</v>
      </c>
      <c r="E74" s="146">
        <v>0</v>
      </c>
      <c r="F74" s="153">
        <f t="shared" si="1"/>
        <v>0</v>
      </c>
      <c r="H74" s="396"/>
    </row>
    <row r="75" spans="2:8" ht="16.5" customHeight="1">
      <c r="B75" s="79"/>
      <c r="C75" s="376" t="s">
        <v>77</v>
      </c>
      <c r="D75" s="380"/>
      <c r="E75" s="154">
        <f>SUM(E69:E74)</f>
        <v>0</v>
      </c>
      <c r="F75" s="129">
        <f>TRUNC(SUM(F69:F74),2)</f>
        <v>0</v>
      </c>
    </row>
    <row r="76" spans="2:8">
      <c r="B76" s="79"/>
      <c r="C76" s="366"/>
      <c r="D76" s="367"/>
      <c r="E76" s="367"/>
      <c r="F76" s="369"/>
    </row>
    <row r="77" spans="2:8">
      <c r="B77" s="79"/>
      <c r="C77" s="366"/>
      <c r="D77" s="367"/>
      <c r="E77" s="367"/>
      <c r="F77" s="369"/>
    </row>
    <row r="78" spans="2:8" ht="40.5" customHeight="1">
      <c r="B78" s="79"/>
      <c r="C78" s="121">
        <v>4</v>
      </c>
      <c r="D78" s="361" t="s">
        <v>211</v>
      </c>
      <c r="E78" s="362"/>
      <c r="F78" s="124" t="s">
        <v>33</v>
      </c>
    </row>
    <row r="79" spans="2:8">
      <c r="B79" s="79"/>
      <c r="C79" s="93" t="s">
        <v>67</v>
      </c>
      <c r="D79" s="95" t="s">
        <v>212</v>
      </c>
      <c r="E79" s="155"/>
      <c r="F79" s="120">
        <f>F75</f>
        <v>0</v>
      </c>
    </row>
    <row r="80" spans="2:8">
      <c r="B80" s="79"/>
      <c r="C80" s="156"/>
      <c r="D80" s="387" t="s">
        <v>77</v>
      </c>
      <c r="E80" s="388"/>
      <c r="F80" s="118">
        <f>TRUNC(SUM(F79:F79),2)</f>
        <v>0</v>
      </c>
    </row>
    <row r="81" spans="2:6">
      <c r="B81" s="79"/>
      <c r="C81" s="373" t="s">
        <v>213</v>
      </c>
      <c r="D81" s="374"/>
      <c r="E81" s="374"/>
      <c r="F81" s="375"/>
    </row>
    <row r="82" spans="2:6">
      <c r="B82" s="79"/>
      <c r="C82" s="98">
        <v>5</v>
      </c>
      <c r="D82" s="389" t="s">
        <v>58</v>
      </c>
      <c r="E82" s="390"/>
      <c r="F82" s="101" t="s">
        <v>33</v>
      </c>
    </row>
    <row r="83" spans="2:6">
      <c r="B83" s="79"/>
      <c r="C83" s="93" t="s">
        <v>5</v>
      </c>
      <c r="D83" s="391" t="s">
        <v>214</v>
      </c>
      <c r="E83" s="392"/>
      <c r="F83" s="157">
        <f>'Uniformes - Trab. Agropecuário'!F6</f>
        <v>19.16</v>
      </c>
    </row>
    <row r="84" spans="2:6">
      <c r="B84" s="79"/>
      <c r="C84" s="93" t="s">
        <v>7</v>
      </c>
      <c r="D84" s="391" t="s">
        <v>215</v>
      </c>
      <c r="E84" s="392"/>
      <c r="F84" s="158">
        <f>'Equipamentos - Trab. Agropec.'!F12</f>
        <v>24.87</v>
      </c>
    </row>
    <row r="85" spans="2:6">
      <c r="B85" s="79"/>
      <c r="C85" s="93" t="s">
        <v>10</v>
      </c>
      <c r="D85" s="391"/>
      <c r="E85" s="392"/>
      <c r="F85" s="120">
        <v>0</v>
      </c>
    </row>
    <row r="86" spans="2:6" ht="16.5" customHeight="1">
      <c r="B86" s="79"/>
      <c r="C86" s="376" t="s">
        <v>77</v>
      </c>
      <c r="D86" s="380"/>
      <c r="E86" s="377"/>
      <c r="F86" s="129">
        <f>TRUNC(SUM(F83:F85),2)</f>
        <v>44.03</v>
      </c>
    </row>
    <row r="87" spans="2:6">
      <c r="B87" s="79"/>
      <c r="C87" s="381"/>
      <c r="D87" s="382"/>
      <c r="E87" s="382"/>
      <c r="F87" s="383"/>
    </row>
    <row r="88" spans="2:6">
      <c r="B88" s="79"/>
      <c r="C88" s="384" t="s">
        <v>216</v>
      </c>
      <c r="D88" s="385"/>
      <c r="E88" s="385"/>
      <c r="F88" s="386"/>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11.6</v>
      </c>
    </row>
    <row r="91" spans="2:6">
      <c r="B91" s="79"/>
      <c r="C91" s="93" t="s">
        <v>7</v>
      </c>
      <c r="D91" s="102" t="s">
        <v>126</v>
      </c>
      <c r="E91" s="160">
        <f>'Planilha Almoxarife'!E91</f>
        <v>5.0000000000000001E-3</v>
      </c>
      <c r="F91" s="161">
        <f>TRUNC((F109*E91),2)</f>
        <v>11.6</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8.3000000000000007</v>
      </c>
    </row>
    <row r="95" spans="2:6">
      <c r="B95" s="79"/>
      <c r="C95" s="163"/>
      <c r="D95" s="102" t="s">
        <v>220</v>
      </c>
      <c r="E95" s="160">
        <f>'Planilha Almoxarife'!E95</f>
        <v>1.5299999999999999E-2</v>
      </c>
      <c r="F95" s="161">
        <f>TRUNC(((F90+F91+F109)/E101*E95),2)</f>
        <v>38.51</v>
      </c>
    </row>
    <row r="96" spans="2:6">
      <c r="B96" s="79"/>
      <c r="C96" s="163"/>
      <c r="D96" s="122" t="s">
        <v>221</v>
      </c>
      <c r="E96" s="162"/>
      <c r="F96" s="161"/>
    </row>
    <row r="97" spans="2:6">
      <c r="B97" s="79"/>
      <c r="C97" s="163"/>
      <c r="D97" s="102" t="s">
        <v>222</v>
      </c>
      <c r="E97" s="160">
        <v>0.05</v>
      </c>
      <c r="F97" s="161">
        <f>TRUNC((F90+F91+F109)/E101*E97,2)</f>
        <v>125.85</v>
      </c>
    </row>
    <row r="98" spans="2:6">
      <c r="B98" s="79"/>
      <c r="C98" s="163"/>
      <c r="D98" s="122" t="s">
        <v>223</v>
      </c>
      <c r="E98" s="162"/>
      <c r="F98" s="164"/>
    </row>
    <row r="99" spans="2:6">
      <c r="B99" s="79"/>
      <c r="C99" s="163"/>
      <c r="D99" s="165"/>
      <c r="E99" s="160"/>
      <c r="F99" s="161">
        <f>TRUNC((F90+F91+F109)/E101*E99,2)</f>
        <v>0</v>
      </c>
    </row>
    <row r="100" spans="2:6">
      <c r="B100" s="79"/>
      <c r="C100" s="376" t="s">
        <v>77</v>
      </c>
      <c r="D100" s="377"/>
      <c r="E100" s="166">
        <f>SUM(E90:E98)</f>
        <v>7.8600000000000003E-2</v>
      </c>
      <c r="F100" s="167">
        <f>SUM(F90:F99)</f>
        <v>195.86</v>
      </c>
    </row>
    <row r="101" spans="2:6">
      <c r="B101" s="79"/>
      <c r="C101" s="168">
        <f>SUM(E94:E99)</f>
        <v>6.8599999999999994E-2</v>
      </c>
      <c r="D101" s="169" t="s">
        <v>224</v>
      </c>
      <c r="E101" s="170">
        <f>1-C101/1</f>
        <v>0.93140000000000001</v>
      </c>
      <c r="F101" s="171"/>
    </row>
    <row r="102" spans="2:6">
      <c r="B102" s="79"/>
      <c r="C102" s="401" t="s">
        <v>225</v>
      </c>
      <c r="D102" s="402"/>
      <c r="E102" s="402"/>
      <c r="F102" s="403"/>
    </row>
    <row r="103" spans="2:6" ht="30" customHeight="1">
      <c r="B103" s="79"/>
      <c r="C103" s="172"/>
      <c r="D103" s="361" t="s">
        <v>226</v>
      </c>
      <c r="E103" s="362"/>
      <c r="F103" s="124" t="s">
        <v>33</v>
      </c>
    </row>
    <row r="104" spans="2:6">
      <c r="B104" s="79"/>
      <c r="C104" s="93" t="s">
        <v>5</v>
      </c>
      <c r="D104" s="397" t="s">
        <v>227</v>
      </c>
      <c r="E104" s="397"/>
      <c r="F104" s="120">
        <f>F26</f>
        <v>1100.92</v>
      </c>
    </row>
    <row r="105" spans="2:6">
      <c r="B105" s="79"/>
      <c r="C105" s="93" t="s">
        <v>7</v>
      </c>
      <c r="D105" s="397" t="s">
        <v>228</v>
      </c>
      <c r="E105" s="397"/>
      <c r="F105" s="120">
        <f>F55</f>
        <v>1084.3499999999999</v>
      </c>
    </row>
    <row r="106" spans="2:6">
      <c r="B106" s="79"/>
      <c r="C106" s="93" t="s">
        <v>10</v>
      </c>
      <c r="D106" s="397" t="s">
        <v>229</v>
      </c>
      <c r="E106" s="397"/>
      <c r="F106" s="120">
        <f>F65</f>
        <v>92</v>
      </c>
    </row>
    <row r="107" spans="2:6">
      <c r="B107" s="79"/>
      <c r="C107" s="93" t="s">
        <v>13</v>
      </c>
      <c r="D107" s="391" t="s">
        <v>230</v>
      </c>
      <c r="E107" s="392"/>
      <c r="F107" s="120">
        <f>F80</f>
        <v>0</v>
      </c>
    </row>
    <row r="108" spans="2:6">
      <c r="B108" s="79"/>
      <c r="C108" s="93" t="s">
        <v>38</v>
      </c>
      <c r="D108" s="397" t="s">
        <v>231</v>
      </c>
      <c r="E108" s="397"/>
      <c r="F108" s="120">
        <f>F86</f>
        <v>44.03</v>
      </c>
    </row>
    <row r="109" spans="2:6">
      <c r="B109" s="79"/>
      <c r="C109" s="398" t="s">
        <v>232</v>
      </c>
      <c r="D109" s="399"/>
      <c r="E109" s="400"/>
      <c r="F109" s="173">
        <f>TRUNC(SUM(F104:F108),2)</f>
        <v>2321.3000000000002</v>
      </c>
    </row>
    <row r="110" spans="2:6">
      <c r="B110" s="79"/>
      <c r="C110" s="93" t="s">
        <v>40</v>
      </c>
      <c r="D110" s="391" t="s">
        <v>233</v>
      </c>
      <c r="E110" s="392"/>
      <c r="F110" s="174">
        <f>F100</f>
        <v>195.86</v>
      </c>
    </row>
    <row r="111" spans="2:6">
      <c r="B111" s="79"/>
      <c r="C111" s="393" t="s">
        <v>234</v>
      </c>
      <c r="D111" s="394"/>
      <c r="E111" s="362"/>
      <c r="F111" s="175">
        <f>SUM(F109:F110)</f>
        <v>2517.16</v>
      </c>
    </row>
    <row r="112" spans="2:6">
      <c r="B112" s="79"/>
      <c r="C112" s="176"/>
      <c r="D112" s="177"/>
      <c r="E112" s="177"/>
      <c r="F112" s="178"/>
    </row>
    <row r="113" spans="3:6">
      <c r="C113" s="395"/>
      <c r="D113" s="395"/>
      <c r="E113" s="395"/>
      <c r="F113" s="395"/>
    </row>
    <row r="128" spans="3:6">
      <c r="C128" s="78" t="s">
        <v>191</v>
      </c>
    </row>
    <row r="129" spans="3:3">
      <c r="C129" s="78" t="s">
        <v>235</v>
      </c>
    </row>
  </sheetData>
  <sheetProtection algorithmName="SHA-512" hashValue="4aF7RLxQpYpxh7U6n8t7NJeWZb9ZbprTyZfxeBIv+1FfL19SAjoreD12hIvp8oAL5TcQNqjyzJTGCawT8V5PYA==" saltValue="M+/OVTQ9dmo1kMIWlU8kKQ=="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A5" sqref="A5:E5"/>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339</v>
      </c>
      <c r="C2" s="74">
        <v>4</v>
      </c>
      <c r="D2" s="74" t="s">
        <v>243</v>
      </c>
      <c r="E2" s="193">
        <v>20</v>
      </c>
      <c r="F2" s="75">
        <f>E2*C2</f>
        <v>80</v>
      </c>
    </row>
    <row r="3" spans="1:6" ht="75">
      <c r="A3" s="72">
        <v>2</v>
      </c>
      <c r="B3" s="73" t="s">
        <v>340</v>
      </c>
      <c r="C3" s="74">
        <v>4</v>
      </c>
      <c r="D3" s="74" t="s">
        <v>243</v>
      </c>
      <c r="E3" s="193">
        <v>20</v>
      </c>
      <c r="F3" s="75">
        <f>E3*C3</f>
        <v>80</v>
      </c>
    </row>
    <row r="4" spans="1:6">
      <c r="A4" s="72">
        <v>3</v>
      </c>
      <c r="B4" s="73" t="s">
        <v>341</v>
      </c>
      <c r="C4" s="74">
        <v>2</v>
      </c>
      <c r="D4" s="74" t="s">
        <v>246</v>
      </c>
      <c r="E4" s="193">
        <v>35</v>
      </c>
      <c r="F4" s="75">
        <f>E4*C4</f>
        <v>70</v>
      </c>
    </row>
    <row r="5" spans="1:6">
      <c r="A5" s="404" t="s">
        <v>247</v>
      </c>
      <c r="B5" s="404"/>
      <c r="C5" s="404"/>
      <c r="D5" s="404"/>
      <c r="E5" s="404"/>
      <c r="F5" s="75">
        <f>SUM(F2:F4)</f>
        <v>230</v>
      </c>
    </row>
    <row r="6" spans="1:6">
      <c r="A6" s="404" t="s">
        <v>248</v>
      </c>
      <c r="B6" s="404"/>
      <c r="C6" s="404"/>
      <c r="D6" s="404"/>
      <c r="E6" s="404"/>
      <c r="F6" s="75">
        <f>TRUNC(F5/12,2)</f>
        <v>19.16</v>
      </c>
    </row>
  </sheetData>
  <sheetProtection algorithmName="SHA-512" hashValue="7gbr6QrUlM/de7huJFYO55R1SybDxBGgytDctepCFUNbMIFhqoOhBXwhdomY1IWru8ich3DhGd6yBpqFV1qdJA==" saltValue="Kp1+Fid+d6F5PXrfIZSVsQ=="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election activeCell="E9" sqref="E9"/>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342</v>
      </c>
      <c r="C2" s="74">
        <v>2</v>
      </c>
      <c r="D2" s="74" t="s">
        <v>243</v>
      </c>
      <c r="E2" s="193">
        <v>15</v>
      </c>
      <c r="F2" s="75">
        <f>E2*C2</f>
        <v>30</v>
      </c>
    </row>
    <row r="3" spans="1:6" ht="45">
      <c r="A3" s="72">
        <v>2</v>
      </c>
      <c r="B3" s="73" t="s">
        <v>250</v>
      </c>
      <c r="C3" s="74">
        <v>40</v>
      </c>
      <c r="D3" s="74" t="s">
        <v>243</v>
      </c>
      <c r="E3" s="193">
        <v>2.94</v>
      </c>
      <c r="F3" s="75">
        <f t="shared" ref="F3:F10" si="0">E3*C3</f>
        <v>117.6</v>
      </c>
    </row>
    <row r="4" spans="1:6" ht="30">
      <c r="A4" s="72">
        <v>3</v>
      </c>
      <c r="B4" s="73" t="s">
        <v>343</v>
      </c>
      <c r="C4" s="74">
        <v>1</v>
      </c>
      <c r="D4" s="74" t="s">
        <v>243</v>
      </c>
      <c r="E4" s="193">
        <v>45.02</v>
      </c>
      <c r="F4" s="75">
        <f t="shared" si="0"/>
        <v>45.02</v>
      </c>
    </row>
    <row r="5" spans="1:6" ht="45">
      <c r="A5" s="72">
        <v>4</v>
      </c>
      <c r="B5" s="73" t="s">
        <v>344</v>
      </c>
      <c r="C5" s="74">
        <v>2</v>
      </c>
      <c r="D5" s="74" t="s">
        <v>243</v>
      </c>
      <c r="E5" s="193">
        <v>4.18</v>
      </c>
      <c r="F5" s="75">
        <f t="shared" si="0"/>
        <v>8.36</v>
      </c>
    </row>
    <row r="6" spans="1:6">
      <c r="A6" s="72">
        <v>5</v>
      </c>
      <c r="B6" s="73" t="s">
        <v>269</v>
      </c>
      <c r="C6" s="74">
        <v>2</v>
      </c>
      <c r="D6" s="74" t="s">
        <v>243</v>
      </c>
      <c r="E6" s="193">
        <v>8.3000000000000007</v>
      </c>
      <c r="F6" s="75">
        <f t="shared" si="0"/>
        <v>16.600000000000001</v>
      </c>
    </row>
    <row r="7" spans="1:6" ht="30">
      <c r="A7" s="72">
        <v>6</v>
      </c>
      <c r="B7" s="73" t="s">
        <v>251</v>
      </c>
      <c r="C7" s="74">
        <v>2</v>
      </c>
      <c r="D7" s="74" t="s">
        <v>246</v>
      </c>
      <c r="E7" s="193">
        <v>2.5</v>
      </c>
      <c r="F7" s="75">
        <f t="shared" si="0"/>
        <v>5</v>
      </c>
    </row>
    <row r="8" spans="1:6" ht="45">
      <c r="A8" s="72">
        <v>7</v>
      </c>
      <c r="B8" s="73" t="s">
        <v>345</v>
      </c>
      <c r="C8" s="74">
        <v>4</v>
      </c>
      <c r="D8" s="74" t="s">
        <v>246</v>
      </c>
      <c r="E8" s="193">
        <v>4.88</v>
      </c>
      <c r="F8" s="75">
        <f t="shared" si="0"/>
        <v>19.52</v>
      </c>
    </row>
    <row r="9" spans="1:6">
      <c r="A9" s="72">
        <v>8</v>
      </c>
      <c r="B9" s="73" t="s">
        <v>346</v>
      </c>
      <c r="C9" s="74">
        <v>2</v>
      </c>
      <c r="D9" s="74" t="s">
        <v>246</v>
      </c>
      <c r="E9" s="193">
        <v>19.47</v>
      </c>
      <c r="F9" s="75">
        <f t="shared" si="0"/>
        <v>38.94</v>
      </c>
    </row>
    <row r="10" spans="1:6" ht="30">
      <c r="A10" s="72">
        <v>9</v>
      </c>
      <c r="B10" s="73" t="s">
        <v>307</v>
      </c>
      <c r="C10" s="74">
        <v>2</v>
      </c>
      <c r="D10" s="74" t="s">
        <v>243</v>
      </c>
      <c r="E10" s="193">
        <v>8.6999999999999993</v>
      </c>
      <c r="F10" s="75">
        <f t="shared" si="0"/>
        <v>17.399999999999999</v>
      </c>
    </row>
    <row r="11" spans="1:6">
      <c r="A11" s="404" t="s">
        <v>247</v>
      </c>
      <c r="B11" s="404"/>
      <c r="C11" s="404"/>
      <c r="D11" s="404"/>
      <c r="E11" s="404"/>
      <c r="F11" s="75">
        <f>SUM(F2:F10)</f>
        <v>298.44</v>
      </c>
    </row>
    <row r="12" spans="1:6">
      <c r="A12" s="404" t="s">
        <v>248</v>
      </c>
      <c r="B12" s="404"/>
      <c r="C12" s="404"/>
      <c r="D12" s="404"/>
      <c r="E12" s="404"/>
      <c r="F12" s="75">
        <f>TRUNC(F11/12,2)</f>
        <v>24.87</v>
      </c>
    </row>
  </sheetData>
  <sheetProtection algorithmName="SHA-512" hashValue="WIJZ74GtZj1t1qXKKyRYtqYaNScbfZIAFaO+PdUCnZKFPxMjsRIZhBc4K5LBt6PZIwj+cUwZBssx47W/7HAlBw==" saltValue="Zn6d+ezgm5HfKmfORVvYNQ==" spinCount="100000" sheet="1" objects="1" scenarios="1" formatCells="0"/>
  <mergeCells count="2">
    <mergeCell ref="A11:E11"/>
    <mergeCell ref="A12:E12"/>
  </mergeCells>
  <pageMargins left="0.51180555555555596" right="0.51180555555555596" top="0.78680555555555598" bottom="0.78680555555555598" header="0.31458333333333299" footer="0.31458333333333299"/>
  <pageSetup paperSize="9" scale="88" fitToHeight="0" orientation="portrait"/>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7"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347</v>
      </c>
      <c r="F19" s="348"/>
      <c r="H19" s="78"/>
    </row>
    <row r="20" spans="2:8" s="76" customFormat="1">
      <c r="B20" s="89"/>
      <c r="C20" s="93">
        <v>3</v>
      </c>
      <c r="D20" s="94" t="s">
        <v>170</v>
      </c>
      <c r="E20" s="410">
        <v>1250.52</v>
      </c>
      <c r="F20" s="350"/>
      <c r="H20" s="78"/>
    </row>
    <row r="21" spans="2:8" s="76" customFormat="1">
      <c r="B21" s="89"/>
      <c r="C21" s="93">
        <v>4</v>
      </c>
      <c r="D21" s="94" t="s">
        <v>171</v>
      </c>
      <c r="E21" s="345" t="s">
        <v>348</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1250.52</v>
      </c>
    </row>
    <row r="26" spans="2:8">
      <c r="B26" s="79"/>
      <c r="C26" s="107"/>
      <c r="D26" s="108" t="s">
        <v>77</v>
      </c>
      <c r="E26" s="109"/>
      <c r="F26" s="110">
        <f>TRUNC(SUM(F25:F25),2)</f>
        <v>1250.52</v>
      </c>
    </row>
    <row r="27" spans="2:8">
      <c r="B27" s="79"/>
      <c r="C27" s="356" t="s">
        <v>175</v>
      </c>
      <c r="D27" s="357"/>
      <c r="E27" s="357"/>
      <c r="F27" s="358"/>
    </row>
    <row r="28" spans="2:8">
      <c r="B28" s="79"/>
      <c r="C28" s="98" t="s">
        <v>176</v>
      </c>
      <c r="D28" s="111" t="s">
        <v>177</v>
      </c>
      <c r="E28" s="112"/>
      <c r="F28" s="101" t="s">
        <v>33</v>
      </c>
    </row>
    <row r="29" spans="2:8">
      <c r="B29" s="79"/>
      <c r="C29" s="93" t="s">
        <v>5</v>
      </c>
      <c r="D29" s="95" t="s">
        <v>178</v>
      </c>
      <c r="E29" s="113">
        <v>8.3299999999999999E-2</v>
      </c>
      <c r="F29" s="114">
        <f>TRUNC(($F$26*E29),2)</f>
        <v>104.16</v>
      </c>
    </row>
    <row r="30" spans="2:8">
      <c r="B30" s="79"/>
      <c r="C30" s="93" t="s">
        <v>7</v>
      </c>
      <c r="D30" s="115" t="s">
        <v>179</v>
      </c>
      <c r="E30" s="116">
        <v>0.121</v>
      </c>
      <c r="F30" s="114">
        <f>TRUNC(($F$26*E30),2)</f>
        <v>151.31</v>
      </c>
    </row>
    <row r="31" spans="2:8">
      <c r="B31" s="79"/>
      <c r="C31" s="107"/>
      <c r="D31" s="108" t="s">
        <v>77</v>
      </c>
      <c r="E31" s="117">
        <f>SUM(E29:E30)</f>
        <v>0.20430000000000001</v>
      </c>
      <c r="F31" s="118">
        <f>TRUNC(SUM(F29:F30),2)</f>
        <v>255.47</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301.19</v>
      </c>
    </row>
    <row r="35" spans="2:6">
      <c r="B35" s="79"/>
      <c r="C35" s="93" t="s">
        <v>7</v>
      </c>
      <c r="D35" s="102" t="s">
        <v>183</v>
      </c>
      <c r="E35" s="125">
        <v>2.5000000000000001E-2</v>
      </c>
      <c r="F35" s="126">
        <f t="shared" si="0"/>
        <v>37.64</v>
      </c>
    </row>
    <row r="36" spans="2:6">
      <c r="B36" s="79"/>
      <c r="C36" s="93" t="s">
        <v>10</v>
      </c>
      <c r="D36" s="102" t="s">
        <v>184</v>
      </c>
      <c r="E36" s="125">
        <f>'Planilha Almoxarife'!$E$36</f>
        <v>3.4099999999999998E-2</v>
      </c>
      <c r="F36" s="126">
        <f t="shared" si="0"/>
        <v>51.35</v>
      </c>
    </row>
    <row r="37" spans="2:6">
      <c r="B37" s="79"/>
      <c r="C37" s="93" t="s">
        <v>13</v>
      </c>
      <c r="D37" s="102" t="s">
        <v>185</v>
      </c>
      <c r="E37" s="125">
        <v>1.4999999999999999E-2</v>
      </c>
      <c r="F37" s="126">
        <f t="shared" si="0"/>
        <v>22.58</v>
      </c>
    </row>
    <row r="38" spans="2:6">
      <c r="B38" s="79"/>
      <c r="C38" s="93" t="s">
        <v>38</v>
      </c>
      <c r="D38" s="102" t="s">
        <v>186</v>
      </c>
      <c r="E38" s="125">
        <v>0.01</v>
      </c>
      <c r="F38" s="126">
        <f t="shared" si="0"/>
        <v>15.05</v>
      </c>
    </row>
    <row r="39" spans="2:6">
      <c r="B39" s="79"/>
      <c r="C39" s="93" t="s">
        <v>40</v>
      </c>
      <c r="D39" s="102" t="s">
        <v>187</v>
      </c>
      <c r="E39" s="125">
        <v>6.0000000000000001E-3</v>
      </c>
      <c r="F39" s="126">
        <f t="shared" si="0"/>
        <v>9.0299999999999994</v>
      </c>
    </row>
    <row r="40" spans="2:6">
      <c r="B40" s="79"/>
      <c r="C40" s="93" t="s">
        <v>42</v>
      </c>
      <c r="D40" s="102" t="s">
        <v>188</v>
      </c>
      <c r="E40" s="125">
        <v>2E-3</v>
      </c>
      <c r="F40" s="126">
        <f t="shared" si="0"/>
        <v>3.01</v>
      </c>
    </row>
    <row r="41" spans="2:6">
      <c r="B41" s="79"/>
      <c r="C41" s="93" t="s">
        <v>44</v>
      </c>
      <c r="D41" s="102" t="s">
        <v>74</v>
      </c>
      <c r="E41" s="125">
        <v>0.08</v>
      </c>
      <c r="F41" s="126">
        <f t="shared" si="0"/>
        <v>120.47</v>
      </c>
    </row>
    <row r="42" spans="2:6">
      <c r="B42" s="79"/>
      <c r="C42" s="359" t="s">
        <v>77</v>
      </c>
      <c r="D42" s="360"/>
      <c r="E42" s="128">
        <f>SUM(E34:E41)</f>
        <v>0.37209999999999999</v>
      </c>
      <c r="F42" s="129">
        <f>TRUNC(SUM(F34:F41),2)</f>
        <v>560.32000000000005</v>
      </c>
    </row>
    <row r="43" spans="2:6" ht="11.1" customHeight="1">
      <c r="B43" s="79"/>
      <c r="C43" s="93"/>
      <c r="D43" s="102"/>
      <c r="E43" s="130"/>
      <c r="F43" s="120"/>
    </row>
    <row r="44" spans="2:6">
      <c r="B44" s="79"/>
      <c r="C44" s="121" t="s">
        <v>189</v>
      </c>
      <c r="D44" s="361" t="s">
        <v>48</v>
      </c>
      <c r="E44" s="362"/>
      <c r="F44" s="124" t="s">
        <v>33</v>
      </c>
    </row>
    <row r="45" spans="2:6" ht="16.5" customHeight="1">
      <c r="B45" s="79"/>
      <c r="C45" s="93" t="s">
        <v>5</v>
      </c>
      <c r="D45" s="131" t="s">
        <v>190</v>
      </c>
      <c r="E45" s="134" t="s">
        <v>191</v>
      </c>
      <c r="F45" s="132">
        <f>IF(E45="NÃO",0,TRUNC(((4*2)*21)-0.06*F25,2))</f>
        <v>92.96</v>
      </c>
    </row>
    <row r="46" spans="2:6" ht="17.25" customHeight="1">
      <c r="B46" s="79"/>
      <c r="C46" s="93" t="s">
        <v>7</v>
      </c>
      <c r="D46" s="133" t="s">
        <v>192</v>
      </c>
      <c r="E46" s="194">
        <v>13</v>
      </c>
      <c r="F46" s="135">
        <f>TRUNC(((E46)*21)*90%,2)</f>
        <v>245.7</v>
      </c>
    </row>
    <row r="47" spans="2:6" ht="17.25" customHeight="1">
      <c r="B47" s="79"/>
      <c r="C47" s="93" t="s">
        <v>10</v>
      </c>
      <c r="D47" s="363" t="s">
        <v>193</v>
      </c>
      <c r="E47" s="364"/>
      <c r="F47" s="136">
        <v>3.5</v>
      </c>
    </row>
    <row r="48" spans="2:6" ht="17.25" customHeight="1">
      <c r="B48" s="79"/>
      <c r="C48" s="93" t="s">
        <v>13</v>
      </c>
      <c r="D48" s="363" t="s">
        <v>194</v>
      </c>
      <c r="E48" s="364"/>
      <c r="F48" s="136">
        <v>15</v>
      </c>
    </row>
    <row r="49" spans="2:8">
      <c r="B49" s="79"/>
      <c r="C49" s="137"/>
      <c r="D49" s="365" t="s">
        <v>77</v>
      </c>
      <c r="E49" s="360"/>
      <c r="F49" s="118">
        <f>TRUNC(SUM(F45:F48),2)</f>
        <v>357.16</v>
      </c>
    </row>
    <row r="50" spans="2:8">
      <c r="B50" s="79"/>
      <c r="C50" s="366"/>
      <c r="D50" s="367"/>
      <c r="E50" s="368"/>
      <c r="F50" s="369"/>
    </row>
    <row r="51" spans="2:8" ht="32.25" customHeight="1">
      <c r="B51" s="79"/>
      <c r="C51" s="121">
        <v>2</v>
      </c>
      <c r="D51" s="138" t="s">
        <v>195</v>
      </c>
      <c r="E51" s="139" t="s">
        <v>32</v>
      </c>
      <c r="F51" s="124" t="s">
        <v>33</v>
      </c>
    </row>
    <row r="52" spans="2:8">
      <c r="B52" s="79"/>
      <c r="C52" s="93" t="s">
        <v>176</v>
      </c>
      <c r="D52" s="95" t="s">
        <v>177</v>
      </c>
      <c r="E52" s="113">
        <f>E31</f>
        <v>0.20430000000000001</v>
      </c>
      <c r="F52" s="120">
        <f>F31</f>
        <v>255.47</v>
      </c>
    </row>
    <row r="53" spans="2:8">
      <c r="B53" s="79"/>
      <c r="C53" s="93" t="s">
        <v>180</v>
      </c>
      <c r="D53" s="115" t="s">
        <v>196</v>
      </c>
      <c r="E53" s="116">
        <f>E42</f>
        <v>0.37209999999999999</v>
      </c>
      <c r="F53" s="120">
        <f>F42</f>
        <v>560.32000000000005</v>
      </c>
    </row>
    <row r="54" spans="2:8">
      <c r="B54" s="79"/>
      <c r="C54" s="93" t="s">
        <v>189</v>
      </c>
      <c r="D54" s="115" t="s">
        <v>48</v>
      </c>
      <c r="E54" s="140"/>
      <c r="F54" s="120">
        <f>F49</f>
        <v>357.16</v>
      </c>
    </row>
    <row r="55" spans="2:8">
      <c r="B55" s="79"/>
      <c r="C55" s="137"/>
      <c r="D55" s="127" t="s">
        <v>77</v>
      </c>
      <c r="E55" s="141"/>
      <c r="F55" s="118">
        <f>SUM(F52:F54)</f>
        <v>1172.95</v>
      </c>
    </row>
    <row r="56" spans="2:8">
      <c r="B56" s="79"/>
      <c r="C56" s="370"/>
      <c r="D56" s="371"/>
      <c r="E56" s="371"/>
      <c r="F56" s="372"/>
    </row>
    <row r="57" spans="2:8">
      <c r="B57" s="79"/>
      <c r="C57" s="373" t="s">
        <v>197</v>
      </c>
      <c r="D57" s="374"/>
      <c r="E57" s="374"/>
      <c r="F57" s="375"/>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8.33</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50.02</v>
      </c>
      <c r="G61" s="147"/>
      <c r="H61" s="148"/>
    </row>
    <row r="62" spans="2:8" s="77" customFormat="1">
      <c r="B62" s="143"/>
      <c r="C62" s="144" t="s">
        <v>13</v>
      </c>
      <c r="D62" s="145" t="s">
        <v>202</v>
      </c>
      <c r="E62" s="146">
        <v>1.8499999999999999E-2</v>
      </c>
      <c r="F62" s="126">
        <f>TRUNC(((F26+F55)*E62),2)</f>
        <v>44.83</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76" t="s">
        <v>77</v>
      </c>
      <c r="D65" s="377"/>
      <c r="E65" s="149">
        <f>SUM(E59:E64)</f>
        <v>6.2700000000000006E-2</v>
      </c>
      <c r="F65" s="129">
        <f>TRUNC(SUM(F59:F64),2)</f>
        <v>103.18</v>
      </c>
    </row>
    <row r="66" spans="2:8">
      <c r="B66" s="79"/>
      <c r="C66" s="378"/>
      <c r="D66" s="368"/>
      <c r="E66" s="368"/>
      <c r="F66" s="379"/>
    </row>
    <row r="67" spans="2:8">
      <c r="B67" s="79"/>
      <c r="C67" s="373" t="s">
        <v>205</v>
      </c>
      <c r="D67" s="374"/>
      <c r="E67" s="374"/>
      <c r="F67" s="375"/>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96" t="s">
        <v>208</v>
      </c>
    </row>
    <row r="71" spans="2:8">
      <c r="B71" s="79"/>
      <c r="C71" s="93" t="s">
        <v>10</v>
      </c>
      <c r="D71" s="95" t="s">
        <v>209</v>
      </c>
      <c r="E71" s="146">
        <v>0</v>
      </c>
      <c r="F71" s="153">
        <f t="shared" si="1"/>
        <v>0</v>
      </c>
      <c r="H71" s="396"/>
    </row>
    <row r="72" spans="2:8">
      <c r="B72" s="79"/>
      <c r="C72" s="93" t="s">
        <v>13</v>
      </c>
      <c r="D72" s="95" t="s">
        <v>210</v>
      </c>
      <c r="E72" s="146">
        <v>0</v>
      </c>
      <c r="F72" s="153">
        <f t="shared" si="1"/>
        <v>0</v>
      </c>
      <c r="H72" s="396"/>
    </row>
    <row r="73" spans="2:8">
      <c r="B73" s="79"/>
      <c r="C73" s="93" t="s">
        <v>38</v>
      </c>
      <c r="D73" s="95" t="s">
        <v>84</v>
      </c>
      <c r="E73" s="146">
        <v>0</v>
      </c>
      <c r="F73" s="153">
        <f t="shared" si="1"/>
        <v>0</v>
      </c>
      <c r="H73" s="396"/>
    </row>
    <row r="74" spans="2:8">
      <c r="B74" s="79"/>
      <c r="C74" s="93" t="s">
        <v>40</v>
      </c>
      <c r="D74" s="95" t="s">
        <v>55</v>
      </c>
      <c r="E74" s="146">
        <v>0</v>
      </c>
      <c r="F74" s="153">
        <f t="shared" si="1"/>
        <v>0</v>
      </c>
      <c r="H74" s="396"/>
    </row>
    <row r="75" spans="2:8" ht="16.5" customHeight="1">
      <c r="B75" s="79"/>
      <c r="C75" s="376" t="s">
        <v>77</v>
      </c>
      <c r="D75" s="380"/>
      <c r="E75" s="154">
        <f>SUM(E69:E74)</f>
        <v>0</v>
      </c>
      <c r="F75" s="129">
        <f>TRUNC(SUM(F69:F74),2)</f>
        <v>0</v>
      </c>
    </row>
    <row r="76" spans="2:8">
      <c r="B76" s="79"/>
      <c r="C76" s="366"/>
      <c r="D76" s="367"/>
      <c r="E76" s="367"/>
      <c r="F76" s="369"/>
    </row>
    <row r="77" spans="2:8">
      <c r="B77" s="79"/>
      <c r="C77" s="366"/>
      <c r="D77" s="367"/>
      <c r="E77" s="367"/>
      <c r="F77" s="369"/>
    </row>
    <row r="78" spans="2:8" ht="40.5" customHeight="1">
      <c r="B78" s="79"/>
      <c r="C78" s="121">
        <v>4</v>
      </c>
      <c r="D78" s="361" t="s">
        <v>211</v>
      </c>
      <c r="E78" s="362"/>
      <c r="F78" s="124" t="s">
        <v>33</v>
      </c>
    </row>
    <row r="79" spans="2:8">
      <c r="B79" s="79"/>
      <c r="C79" s="93" t="s">
        <v>67</v>
      </c>
      <c r="D79" s="95" t="s">
        <v>212</v>
      </c>
      <c r="E79" s="155"/>
      <c r="F79" s="120">
        <f>F75</f>
        <v>0</v>
      </c>
    </row>
    <row r="80" spans="2:8">
      <c r="B80" s="79"/>
      <c r="C80" s="156"/>
      <c r="D80" s="387" t="s">
        <v>77</v>
      </c>
      <c r="E80" s="388"/>
      <c r="F80" s="118">
        <f>TRUNC(SUM(F79:F79),2)</f>
        <v>0</v>
      </c>
    </row>
    <row r="81" spans="2:6">
      <c r="B81" s="79"/>
      <c r="C81" s="373" t="s">
        <v>213</v>
      </c>
      <c r="D81" s="374"/>
      <c r="E81" s="374"/>
      <c r="F81" s="375"/>
    </row>
    <row r="82" spans="2:6">
      <c r="B82" s="79"/>
      <c r="C82" s="98">
        <v>5</v>
      </c>
      <c r="D82" s="389" t="s">
        <v>58</v>
      </c>
      <c r="E82" s="390"/>
      <c r="F82" s="101" t="s">
        <v>33</v>
      </c>
    </row>
    <row r="83" spans="2:6">
      <c r="B83" s="79"/>
      <c r="C83" s="93" t="s">
        <v>5</v>
      </c>
      <c r="D83" s="391" t="s">
        <v>214</v>
      </c>
      <c r="E83" s="392"/>
      <c r="F83" s="157">
        <f>'Uniformes - Tratorista'!F5</f>
        <v>25.25</v>
      </c>
    </row>
    <row r="84" spans="2:6">
      <c r="B84" s="79"/>
      <c r="C84" s="93" t="s">
        <v>7</v>
      </c>
      <c r="D84" s="391" t="s">
        <v>215</v>
      </c>
      <c r="E84" s="392"/>
      <c r="F84" s="158">
        <f>'Equipamentos - Tratorista'!F14</f>
        <v>49.74</v>
      </c>
    </row>
    <row r="85" spans="2:6">
      <c r="B85" s="79"/>
      <c r="C85" s="93" t="s">
        <v>10</v>
      </c>
      <c r="D85" s="391"/>
      <c r="E85" s="392"/>
      <c r="F85" s="120">
        <v>0</v>
      </c>
    </row>
    <row r="86" spans="2:6" ht="16.5" customHeight="1">
      <c r="B86" s="79"/>
      <c r="C86" s="376" t="s">
        <v>77</v>
      </c>
      <c r="D86" s="380"/>
      <c r="E86" s="377"/>
      <c r="F86" s="129">
        <f>TRUNC(SUM(F83:F85),2)</f>
        <v>74.989999999999995</v>
      </c>
    </row>
    <row r="87" spans="2:6">
      <c r="B87" s="79"/>
      <c r="C87" s="381"/>
      <c r="D87" s="382"/>
      <c r="E87" s="382"/>
      <c r="F87" s="383"/>
    </row>
    <row r="88" spans="2:6">
      <c r="B88" s="79"/>
      <c r="C88" s="384" t="s">
        <v>216</v>
      </c>
      <c r="D88" s="385"/>
      <c r="E88" s="385"/>
      <c r="F88" s="386"/>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13</v>
      </c>
    </row>
    <row r="91" spans="2:6">
      <c r="B91" s="79"/>
      <c r="C91" s="93" t="s">
        <v>7</v>
      </c>
      <c r="D91" s="102" t="s">
        <v>126</v>
      </c>
      <c r="E91" s="160">
        <f>'Planilha Almoxarife'!E91</f>
        <v>5.0000000000000001E-3</v>
      </c>
      <c r="F91" s="161">
        <f>TRUNC((F109*E91),2)</f>
        <v>13</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9.3000000000000007</v>
      </c>
    </row>
    <row r="95" spans="2:6">
      <c r="B95" s="79"/>
      <c r="C95" s="163"/>
      <c r="D95" s="102" t="s">
        <v>220</v>
      </c>
      <c r="E95" s="160">
        <f>'Planilha Almoxarife'!E95</f>
        <v>1.5299999999999999E-2</v>
      </c>
      <c r="F95" s="161">
        <f>TRUNC(((F90+F91+F109)/E101*E95),2)</f>
        <v>43.16</v>
      </c>
    </row>
    <row r="96" spans="2:6">
      <c r="B96" s="79"/>
      <c r="C96" s="163"/>
      <c r="D96" s="122" t="s">
        <v>221</v>
      </c>
      <c r="E96" s="162"/>
      <c r="F96" s="161"/>
    </row>
    <row r="97" spans="2:6">
      <c r="B97" s="79"/>
      <c r="C97" s="163"/>
      <c r="D97" s="102" t="s">
        <v>222</v>
      </c>
      <c r="E97" s="160">
        <v>0.05</v>
      </c>
      <c r="F97" s="161">
        <f>TRUNC((F90+F91+F109)/E101*E97,2)</f>
        <v>141.05000000000001</v>
      </c>
    </row>
    <row r="98" spans="2:6">
      <c r="B98" s="79"/>
      <c r="C98" s="163"/>
      <c r="D98" s="122" t="s">
        <v>223</v>
      </c>
      <c r="E98" s="162"/>
      <c r="F98" s="164"/>
    </row>
    <row r="99" spans="2:6">
      <c r="B99" s="79"/>
      <c r="C99" s="163"/>
      <c r="D99" s="165"/>
      <c r="E99" s="160"/>
      <c r="F99" s="161">
        <f>TRUNC((F90+F91+F109)/E101*E99,2)</f>
        <v>0</v>
      </c>
    </row>
    <row r="100" spans="2:6">
      <c r="B100" s="79"/>
      <c r="C100" s="376" t="s">
        <v>77</v>
      </c>
      <c r="D100" s="377"/>
      <c r="E100" s="166">
        <f>SUM(E90:E98)</f>
        <v>7.8600000000000003E-2</v>
      </c>
      <c r="F100" s="167">
        <f>SUM(F90:F99)</f>
        <v>219.51</v>
      </c>
    </row>
    <row r="101" spans="2:6">
      <c r="B101" s="79"/>
      <c r="C101" s="168">
        <f>SUM(E94:E99)</f>
        <v>6.8599999999999994E-2</v>
      </c>
      <c r="D101" s="169" t="s">
        <v>224</v>
      </c>
      <c r="E101" s="170">
        <f>1-C101/1</f>
        <v>0.93140000000000001</v>
      </c>
      <c r="F101" s="171"/>
    </row>
    <row r="102" spans="2:6">
      <c r="B102" s="79"/>
      <c r="C102" s="401" t="s">
        <v>225</v>
      </c>
      <c r="D102" s="402"/>
      <c r="E102" s="402"/>
      <c r="F102" s="403"/>
    </row>
    <row r="103" spans="2:6" ht="30" customHeight="1">
      <c r="B103" s="79"/>
      <c r="C103" s="172"/>
      <c r="D103" s="361" t="s">
        <v>226</v>
      </c>
      <c r="E103" s="362"/>
      <c r="F103" s="124" t="s">
        <v>33</v>
      </c>
    </row>
    <row r="104" spans="2:6">
      <c r="B104" s="79"/>
      <c r="C104" s="93" t="s">
        <v>5</v>
      </c>
      <c r="D104" s="397" t="s">
        <v>227</v>
      </c>
      <c r="E104" s="397"/>
      <c r="F104" s="120">
        <f>F26</f>
        <v>1250.52</v>
      </c>
    </row>
    <row r="105" spans="2:6">
      <c r="B105" s="79"/>
      <c r="C105" s="93" t="s">
        <v>7</v>
      </c>
      <c r="D105" s="397" t="s">
        <v>228</v>
      </c>
      <c r="E105" s="397"/>
      <c r="F105" s="120">
        <f>F55</f>
        <v>1172.95</v>
      </c>
    </row>
    <row r="106" spans="2:6">
      <c r="B106" s="79"/>
      <c r="C106" s="93" t="s">
        <v>10</v>
      </c>
      <c r="D106" s="397" t="s">
        <v>229</v>
      </c>
      <c r="E106" s="397"/>
      <c r="F106" s="120">
        <f>F65</f>
        <v>103.18</v>
      </c>
    </row>
    <row r="107" spans="2:6">
      <c r="B107" s="79"/>
      <c r="C107" s="93" t="s">
        <v>13</v>
      </c>
      <c r="D107" s="391" t="s">
        <v>230</v>
      </c>
      <c r="E107" s="392"/>
      <c r="F107" s="120">
        <f>F80</f>
        <v>0</v>
      </c>
    </row>
    <row r="108" spans="2:6">
      <c r="B108" s="79"/>
      <c r="C108" s="93" t="s">
        <v>38</v>
      </c>
      <c r="D108" s="397" t="s">
        <v>231</v>
      </c>
      <c r="E108" s="397"/>
      <c r="F108" s="120">
        <f>F86</f>
        <v>74.989999999999995</v>
      </c>
    </row>
    <row r="109" spans="2:6">
      <c r="B109" s="79"/>
      <c r="C109" s="398" t="s">
        <v>232</v>
      </c>
      <c r="D109" s="399"/>
      <c r="E109" s="400"/>
      <c r="F109" s="173">
        <f>TRUNC(SUM(F104:F108),2)</f>
        <v>2601.64</v>
      </c>
    </row>
    <row r="110" spans="2:6">
      <c r="B110" s="79"/>
      <c r="C110" s="93" t="s">
        <v>40</v>
      </c>
      <c r="D110" s="391" t="s">
        <v>233</v>
      </c>
      <c r="E110" s="392"/>
      <c r="F110" s="174">
        <f>F100</f>
        <v>219.51</v>
      </c>
    </row>
    <row r="111" spans="2:6">
      <c r="B111" s="79"/>
      <c r="C111" s="393" t="s">
        <v>234</v>
      </c>
      <c r="D111" s="394"/>
      <c r="E111" s="362"/>
      <c r="F111" s="175">
        <f>SUM(F109:F110)</f>
        <v>2821.15</v>
      </c>
    </row>
    <row r="112" spans="2:6">
      <c r="B112" s="79"/>
      <c r="C112" s="176"/>
      <c r="D112" s="177"/>
      <c r="E112" s="177"/>
      <c r="F112" s="178"/>
    </row>
    <row r="113" spans="3:6">
      <c r="C113" s="395"/>
      <c r="D113" s="395"/>
      <c r="E113" s="395"/>
      <c r="F113" s="395"/>
    </row>
    <row r="128" spans="3:6">
      <c r="C128" s="78" t="s">
        <v>191</v>
      </c>
    </row>
    <row r="129" spans="3:3">
      <c r="C129" s="78" t="s">
        <v>235</v>
      </c>
    </row>
  </sheetData>
  <sheetProtection algorithmName="SHA-512" hashValue="HNxPlmO3z7BfjqIDerQcwDNioay/D+A6RkS9wJuCNkIaF5PcT1Puv5T/PoHkM5NnKZGpoimniDYPHqjL8aA52A==" saltValue="Y60ud0pHd+VhwXditHuwBw=="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3" sqref="E3"/>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75">
      <c r="A2" s="72">
        <v>1</v>
      </c>
      <c r="B2" s="73" t="s">
        <v>349</v>
      </c>
      <c r="C2" s="74">
        <v>4</v>
      </c>
      <c r="D2" s="74" t="s">
        <v>243</v>
      </c>
      <c r="E2" s="193">
        <v>60</v>
      </c>
      <c r="F2" s="75">
        <f>E2*C2</f>
        <v>240</v>
      </c>
    </row>
    <row r="3" spans="1:6" ht="30">
      <c r="A3" s="72">
        <v>2</v>
      </c>
      <c r="B3" s="73" t="s">
        <v>350</v>
      </c>
      <c r="C3" s="74">
        <v>2</v>
      </c>
      <c r="D3" s="74" t="s">
        <v>243</v>
      </c>
      <c r="E3" s="193">
        <v>31.51</v>
      </c>
      <c r="F3" s="75">
        <f>E3*C3</f>
        <v>63.02</v>
      </c>
    </row>
    <row r="4" spans="1:6">
      <c r="A4" s="404" t="s">
        <v>247</v>
      </c>
      <c r="B4" s="404"/>
      <c r="C4" s="404"/>
      <c r="D4" s="404"/>
      <c r="E4" s="404"/>
      <c r="F4" s="75">
        <f>SUM(F2:F3)</f>
        <v>303.02</v>
      </c>
    </row>
    <row r="5" spans="1:6">
      <c r="A5" s="404" t="s">
        <v>248</v>
      </c>
      <c r="B5" s="404"/>
      <c r="C5" s="404"/>
      <c r="D5" s="404"/>
      <c r="E5" s="404"/>
      <c r="F5" s="75">
        <f>TRUNC(F4/12,2)</f>
        <v>25.25</v>
      </c>
    </row>
  </sheetData>
  <sheetProtection algorithmName="SHA-512" hashValue="Xwtbb+dtJplSs4msZZ+oXUrmBal2/tfbqrVfPWDBYR4IiGgDp+Q3Lm+sGT44owX3lnvLmM3ePVsqJLLVMToxgg==" saltValue="slOFmyMNWCfGHsrdmy4eNw=="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fitToHeight="0" orientation="portrait"/>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selection activeCell="E2" sqref="E2:E1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342</v>
      </c>
      <c r="C2" s="74">
        <v>2</v>
      </c>
      <c r="D2" s="74" t="s">
        <v>243</v>
      </c>
      <c r="E2" s="193">
        <v>20.05</v>
      </c>
      <c r="F2" s="75">
        <f>E2*C2</f>
        <v>40.1</v>
      </c>
    </row>
    <row r="3" spans="1:6" ht="45">
      <c r="A3" s="72">
        <v>2</v>
      </c>
      <c r="B3" s="73" t="s">
        <v>250</v>
      </c>
      <c r="C3" s="74">
        <v>40</v>
      </c>
      <c r="D3" s="74" t="s">
        <v>243</v>
      </c>
      <c r="E3" s="193">
        <v>2.94</v>
      </c>
      <c r="F3" s="75">
        <f t="shared" ref="F3:F12" si="0">E3*C3</f>
        <v>117.6</v>
      </c>
    </row>
    <row r="4" spans="1:6" ht="45">
      <c r="A4" s="72">
        <v>3</v>
      </c>
      <c r="B4" s="73" t="s">
        <v>316</v>
      </c>
      <c r="C4" s="74">
        <v>2</v>
      </c>
      <c r="D4" s="74" t="s">
        <v>243</v>
      </c>
      <c r="E4" s="193">
        <v>69.42</v>
      </c>
      <c r="F4" s="75">
        <f t="shared" si="0"/>
        <v>138.84</v>
      </c>
    </row>
    <row r="5" spans="1:6" ht="45">
      <c r="A5" s="72">
        <v>4</v>
      </c>
      <c r="B5" s="73" t="s">
        <v>344</v>
      </c>
      <c r="C5" s="74">
        <v>2</v>
      </c>
      <c r="D5" s="74" t="s">
        <v>243</v>
      </c>
      <c r="E5" s="193">
        <v>4.18</v>
      </c>
      <c r="F5" s="75">
        <f t="shared" si="0"/>
        <v>8.36</v>
      </c>
    </row>
    <row r="6" spans="1:6">
      <c r="A6" s="72">
        <v>5</v>
      </c>
      <c r="B6" s="73" t="s">
        <v>329</v>
      </c>
      <c r="C6" s="74">
        <v>2</v>
      </c>
      <c r="D6" s="74" t="s">
        <v>243</v>
      </c>
      <c r="E6" s="193">
        <v>16.920000000000002</v>
      </c>
      <c r="F6" s="75">
        <f t="shared" si="0"/>
        <v>33.840000000000003</v>
      </c>
    </row>
    <row r="7" spans="1:6">
      <c r="A7" s="72">
        <v>6</v>
      </c>
      <c r="B7" s="73" t="s">
        <v>269</v>
      </c>
      <c r="C7" s="74">
        <v>2</v>
      </c>
      <c r="D7" s="74" t="s">
        <v>243</v>
      </c>
      <c r="E7" s="193">
        <v>8.3000000000000007</v>
      </c>
      <c r="F7" s="75">
        <f t="shared" si="0"/>
        <v>16.600000000000001</v>
      </c>
    </row>
    <row r="8" spans="1:6" ht="30">
      <c r="A8" s="72">
        <v>7</v>
      </c>
      <c r="B8" s="73" t="s">
        <v>251</v>
      </c>
      <c r="C8" s="74">
        <v>2</v>
      </c>
      <c r="D8" s="74" t="s">
        <v>246</v>
      </c>
      <c r="E8" s="193">
        <v>2.5</v>
      </c>
      <c r="F8" s="75">
        <f t="shared" si="0"/>
        <v>5</v>
      </c>
    </row>
    <row r="9" spans="1:6" ht="45">
      <c r="A9" s="72">
        <v>8</v>
      </c>
      <c r="B9" s="73" t="s">
        <v>345</v>
      </c>
      <c r="C9" s="74">
        <v>4</v>
      </c>
      <c r="D9" s="74" t="s">
        <v>246</v>
      </c>
      <c r="E9" s="193">
        <v>4.88</v>
      </c>
      <c r="F9" s="75">
        <f t="shared" si="0"/>
        <v>19.52</v>
      </c>
    </row>
    <row r="10" spans="1:6">
      <c r="A10" s="72">
        <v>9</v>
      </c>
      <c r="B10" s="73" t="s">
        <v>346</v>
      </c>
      <c r="C10" s="74">
        <v>2</v>
      </c>
      <c r="D10" s="74" t="s">
        <v>246</v>
      </c>
      <c r="E10" s="193">
        <v>19.47</v>
      </c>
      <c r="F10" s="75">
        <f t="shared" si="0"/>
        <v>38.94</v>
      </c>
    </row>
    <row r="11" spans="1:6" ht="30">
      <c r="A11" s="72">
        <v>10</v>
      </c>
      <c r="B11" s="73" t="s">
        <v>307</v>
      </c>
      <c r="C11" s="74">
        <v>2</v>
      </c>
      <c r="D11" s="74" t="s">
        <v>243</v>
      </c>
      <c r="E11" s="193">
        <v>8.6999999999999993</v>
      </c>
      <c r="F11" s="75">
        <f t="shared" si="0"/>
        <v>17.399999999999999</v>
      </c>
    </row>
    <row r="12" spans="1:6" ht="75">
      <c r="A12" s="72">
        <v>11</v>
      </c>
      <c r="B12" s="73" t="s">
        <v>351</v>
      </c>
      <c r="C12" s="74">
        <v>2</v>
      </c>
      <c r="D12" s="74" t="s">
        <v>243</v>
      </c>
      <c r="E12" s="193">
        <v>80.34</v>
      </c>
      <c r="F12" s="75">
        <f t="shared" si="0"/>
        <v>160.68</v>
      </c>
    </row>
    <row r="13" spans="1:6">
      <c r="A13" s="404" t="s">
        <v>247</v>
      </c>
      <c r="B13" s="404"/>
      <c r="C13" s="404"/>
      <c r="D13" s="404"/>
      <c r="E13" s="404"/>
      <c r="F13" s="75">
        <f>SUM(F2:F12)</f>
        <v>596.88</v>
      </c>
    </row>
    <row r="14" spans="1:6">
      <c r="A14" s="404" t="s">
        <v>248</v>
      </c>
      <c r="B14" s="404"/>
      <c r="C14" s="404"/>
      <c r="D14" s="404"/>
      <c r="E14" s="404"/>
      <c r="F14" s="75">
        <f>TRUNC(F13/12,2)</f>
        <v>49.74</v>
      </c>
    </row>
  </sheetData>
  <sheetProtection algorithmName="SHA-512" hashValue="zuvPW0+6QMoeyGjiV/0Kr89QFPdVNmzA6Lbyazpkzkajq1OfAgM9M+a+h0SOSfGrqMXU7bo+3m1xAOyxNDqOTQ==" saltValue="y7z+lUoYLCzvlfKuY6aVuA==" spinCount="100000" sheet="1" objects="1" scenarios="1" formatCells="0"/>
  <mergeCells count="2">
    <mergeCell ref="A13:E13"/>
    <mergeCell ref="A14:E14"/>
  </mergeCells>
  <pageMargins left="0.51180555555555596" right="0.51180555555555596" top="0.78680555555555598" bottom="0.78680555555555598" header="0.31458333333333299" footer="0.31458333333333299"/>
  <pageSetup paperSize="9" scale="88" fitToHeight="0" orientation="portrait"/>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view="pageBreakPreview" topLeftCell="A58" zoomScale="120" zoomScaleNormal="100" zoomScaleSheetLayoutView="120" workbookViewId="0">
      <selection activeCell="D95" sqref="D95"/>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352</v>
      </c>
      <c r="F19" s="348"/>
      <c r="H19" s="78"/>
    </row>
    <row r="20" spans="2:8" s="76" customFormat="1">
      <c r="B20" s="89"/>
      <c r="C20" s="93">
        <v>3</v>
      </c>
      <c r="D20" s="94" t="s">
        <v>170</v>
      </c>
      <c r="E20" s="410">
        <v>1250.52</v>
      </c>
      <c r="F20" s="350"/>
      <c r="H20" s="78"/>
    </row>
    <row r="21" spans="2:8" s="76" customFormat="1">
      <c r="B21" s="89"/>
      <c r="C21" s="93">
        <v>4</v>
      </c>
      <c r="D21" s="94" t="s">
        <v>171</v>
      </c>
      <c r="E21" s="345" t="s">
        <v>353</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1250.52</v>
      </c>
    </row>
    <row r="26" spans="2:8">
      <c r="B26" s="79"/>
      <c r="C26" s="96" t="s">
        <v>7</v>
      </c>
      <c r="D26" s="102" t="s">
        <v>314</v>
      </c>
      <c r="E26" s="105">
        <v>0.2</v>
      </c>
      <c r="F26" s="106">
        <f>TRUNC((F25*E26),2)</f>
        <v>250.1</v>
      </c>
    </row>
    <row r="27" spans="2:8">
      <c r="B27" s="79"/>
      <c r="C27" s="107"/>
      <c r="D27" s="108" t="s">
        <v>77</v>
      </c>
      <c r="E27" s="109"/>
      <c r="F27" s="110">
        <f>TRUNC(SUM(F25:F26),2)</f>
        <v>1500.62</v>
      </c>
    </row>
    <row r="28" spans="2:8">
      <c r="B28" s="79"/>
      <c r="C28" s="356" t="s">
        <v>175</v>
      </c>
      <c r="D28" s="357"/>
      <c r="E28" s="357"/>
      <c r="F28" s="358"/>
    </row>
    <row r="29" spans="2:8">
      <c r="B29" s="79"/>
      <c r="C29" s="98" t="s">
        <v>176</v>
      </c>
      <c r="D29" s="111" t="s">
        <v>177</v>
      </c>
      <c r="E29" s="112"/>
      <c r="F29" s="101" t="s">
        <v>33</v>
      </c>
    </row>
    <row r="30" spans="2:8">
      <c r="B30" s="79"/>
      <c r="C30" s="93" t="s">
        <v>5</v>
      </c>
      <c r="D30" s="95" t="s">
        <v>178</v>
      </c>
      <c r="E30" s="113">
        <v>8.3299999999999999E-2</v>
      </c>
      <c r="F30" s="114">
        <f>TRUNC(($F$27*E30),2)</f>
        <v>125</v>
      </c>
    </row>
    <row r="31" spans="2:8">
      <c r="B31" s="79"/>
      <c r="C31" s="93" t="s">
        <v>7</v>
      </c>
      <c r="D31" s="115" t="s">
        <v>179</v>
      </c>
      <c r="E31" s="116">
        <v>0.121</v>
      </c>
      <c r="F31" s="114">
        <f>TRUNC(($F$27*E31),2)</f>
        <v>181.57</v>
      </c>
    </row>
    <row r="32" spans="2:8">
      <c r="B32" s="79"/>
      <c r="C32" s="107"/>
      <c r="D32" s="108" t="s">
        <v>77</v>
      </c>
      <c r="E32" s="117">
        <f>SUM(E30:E31)</f>
        <v>0.20430000000000001</v>
      </c>
      <c r="F32" s="118">
        <f>TRUNC(SUM(F30:F31),2)</f>
        <v>306.57</v>
      </c>
    </row>
    <row r="33" spans="2:6">
      <c r="B33" s="79"/>
      <c r="C33" s="93"/>
      <c r="D33" s="115"/>
      <c r="E33" s="119"/>
      <c r="F33" s="120"/>
    </row>
    <row r="34" spans="2:6" ht="25.5">
      <c r="B34" s="79"/>
      <c r="C34" s="121" t="s">
        <v>180</v>
      </c>
      <c r="D34" s="122" t="s">
        <v>181</v>
      </c>
      <c r="E34" s="123" t="s">
        <v>32</v>
      </c>
      <c r="F34" s="124" t="s">
        <v>33</v>
      </c>
    </row>
    <row r="35" spans="2:6">
      <c r="B35" s="79"/>
      <c r="C35" s="93" t="s">
        <v>5</v>
      </c>
      <c r="D35" s="102" t="s">
        <v>182</v>
      </c>
      <c r="E35" s="125">
        <v>0.2</v>
      </c>
      <c r="F35" s="126">
        <f t="shared" ref="F35:F42" si="0">TRUNC((($F$27+$F$32)*E35),2)</f>
        <v>361.43</v>
      </c>
    </row>
    <row r="36" spans="2:6">
      <c r="B36" s="79"/>
      <c r="C36" s="93" t="s">
        <v>7</v>
      </c>
      <c r="D36" s="102" t="s">
        <v>183</v>
      </c>
      <c r="E36" s="125">
        <v>2.5000000000000001E-2</v>
      </c>
      <c r="F36" s="126">
        <f t="shared" si="0"/>
        <v>45.17</v>
      </c>
    </row>
    <row r="37" spans="2:6">
      <c r="B37" s="79"/>
      <c r="C37" s="93" t="s">
        <v>10</v>
      </c>
      <c r="D37" s="102" t="s">
        <v>184</v>
      </c>
      <c r="E37" s="125">
        <f>'Planilha Almoxarife'!$E$36</f>
        <v>3.4099999999999998E-2</v>
      </c>
      <c r="F37" s="126">
        <f t="shared" si="0"/>
        <v>61.62</v>
      </c>
    </row>
    <row r="38" spans="2:6">
      <c r="B38" s="79"/>
      <c r="C38" s="93" t="s">
        <v>13</v>
      </c>
      <c r="D38" s="102" t="s">
        <v>185</v>
      </c>
      <c r="E38" s="125">
        <v>1.4999999999999999E-2</v>
      </c>
      <c r="F38" s="126">
        <f t="shared" si="0"/>
        <v>27.1</v>
      </c>
    </row>
    <row r="39" spans="2:6">
      <c r="B39" s="79"/>
      <c r="C39" s="93" t="s">
        <v>38</v>
      </c>
      <c r="D39" s="102" t="s">
        <v>186</v>
      </c>
      <c r="E39" s="125">
        <v>0.01</v>
      </c>
      <c r="F39" s="126">
        <f t="shared" si="0"/>
        <v>18.07</v>
      </c>
    </row>
    <row r="40" spans="2:6">
      <c r="B40" s="79"/>
      <c r="C40" s="93" t="s">
        <v>40</v>
      </c>
      <c r="D40" s="102" t="s">
        <v>187</v>
      </c>
      <c r="E40" s="125">
        <v>6.0000000000000001E-3</v>
      </c>
      <c r="F40" s="126">
        <f t="shared" si="0"/>
        <v>10.84</v>
      </c>
    </row>
    <row r="41" spans="2:6">
      <c r="B41" s="79"/>
      <c r="C41" s="93" t="s">
        <v>42</v>
      </c>
      <c r="D41" s="102" t="s">
        <v>188</v>
      </c>
      <c r="E41" s="125">
        <v>2E-3</v>
      </c>
      <c r="F41" s="126">
        <f t="shared" si="0"/>
        <v>3.61</v>
      </c>
    </row>
    <row r="42" spans="2:6">
      <c r="B42" s="79"/>
      <c r="C42" s="93" t="s">
        <v>44</v>
      </c>
      <c r="D42" s="102" t="s">
        <v>74</v>
      </c>
      <c r="E42" s="125">
        <v>0.08</v>
      </c>
      <c r="F42" s="126">
        <f t="shared" si="0"/>
        <v>144.57</v>
      </c>
    </row>
    <row r="43" spans="2:6">
      <c r="B43" s="79"/>
      <c r="C43" s="359" t="s">
        <v>77</v>
      </c>
      <c r="D43" s="360"/>
      <c r="E43" s="128">
        <f>SUM(E35:E42)</f>
        <v>0.37209999999999999</v>
      </c>
      <c r="F43" s="129">
        <f>TRUNC(SUM(F35:F42),2)</f>
        <v>672.41</v>
      </c>
    </row>
    <row r="44" spans="2:6" ht="11.1" customHeight="1">
      <c r="B44" s="79"/>
      <c r="C44" s="93"/>
      <c r="D44" s="102"/>
      <c r="E44" s="130"/>
      <c r="F44" s="120"/>
    </row>
    <row r="45" spans="2:6">
      <c r="B45" s="79"/>
      <c r="C45" s="121" t="s">
        <v>189</v>
      </c>
      <c r="D45" s="361" t="s">
        <v>48</v>
      </c>
      <c r="E45" s="362"/>
      <c r="F45" s="124" t="s">
        <v>33</v>
      </c>
    </row>
    <row r="46" spans="2:6" ht="16.5" customHeight="1">
      <c r="B46" s="79"/>
      <c r="C46" s="93" t="s">
        <v>5</v>
      </c>
      <c r="D46" s="131" t="s">
        <v>190</v>
      </c>
      <c r="E46" s="134" t="s">
        <v>191</v>
      </c>
      <c r="F46" s="132">
        <f>IF(E46="NÃO",0,TRUNC(((4*2)*21)-0.06*F25,2))</f>
        <v>92.96</v>
      </c>
    </row>
    <row r="47" spans="2:6" ht="17.25" customHeight="1">
      <c r="B47" s="79"/>
      <c r="C47" s="93" t="s">
        <v>7</v>
      </c>
      <c r="D47" s="133" t="s">
        <v>192</v>
      </c>
      <c r="E47" s="194">
        <v>13</v>
      </c>
      <c r="F47" s="135">
        <f>TRUNC(((E47)*21)*90%,2)</f>
        <v>245.7</v>
      </c>
    </row>
    <row r="48" spans="2:6" ht="17.25" customHeight="1">
      <c r="B48" s="79"/>
      <c r="C48" s="93" t="s">
        <v>10</v>
      </c>
      <c r="D48" s="363" t="s">
        <v>193</v>
      </c>
      <c r="E48" s="364"/>
      <c r="F48" s="136">
        <v>3.5</v>
      </c>
    </row>
    <row r="49" spans="2:8" ht="17.25" customHeight="1">
      <c r="B49" s="79"/>
      <c r="C49" s="93" t="s">
        <v>13</v>
      </c>
      <c r="D49" s="363" t="s">
        <v>194</v>
      </c>
      <c r="E49" s="364"/>
      <c r="F49" s="136">
        <v>15</v>
      </c>
    </row>
    <row r="50" spans="2:8">
      <c r="B50" s="79"/>
      <c r="C50" s="137"/>
      <c r="D50" s="365" t="s">
        <v>77</v>
      </c>
      <c r="E50" s="360"/>
      <c r="F50" s="118">
        <f>TRUNC(SUM(F46:F49),2)</f>
        <v>357.16</v>
      </c>
    </row>
    <row r="51" spans="2:8">
      <c r="B51" s="79"/>
      <c r="C51" s="366"/>
      <c r="D51" s="367"/>
      <c r="E51" s="368"/>
      <c r="F51" s="369"/>
    </row>
    <row r="52" spans="2:8" ht="32.25" customHeight="1">
      <c r="B52" s="79"/>
      <c r="C52" s="121">
        <v>2</v>
      </c>
      <c r="D52" s="138" t="s">
        <v>195</v>
      </c>
      <c r="E52" s="139" t="s">
        <v>32</v>
      </c>
      <c r="F52" s="124" t="s">
        <v>33</v>
      </c>
    </row>
    <row r="53" spans="2:8">
      <c r="B53" s="79"/>
      <c r="C53" s="93" t="s">
        <v>176</v>
      </c>
      <c r="D53" s="95" t="s">
        <v>177</v>
      </c>
      <c r="E53" s="113">
        <f>E32</f>
        <v>0.20430000000000001</v>
      </c>
      <c r="F53" s="120">
        <f>F32</f>
        <v>306.57</v>
      </c>
    </row>
    <row r="54" spans="2:8">
      <c r="B54" s="79"/>
      <c r="C54" s="93" t="s">
        <v>180</v>
      </c>
      <c r="D54" s="115" t="s">
        <v>196</v>
      </c>
      <c r="E54" s="116">
        <f>E43</f>
        <v>0.37209999999999999</v>
      </c>
      <c r="F54" s="120">
        <f>F43</f>
        <v>672.41</v>
      </c>
    </row>
    <row r="55" spans="2:8">
      <c r="B55" s="79"/>
      <c r="C55" s="93" t="s">
        <v>189</v>
      </c>
      <c r="D55" s="115" t="s">
        <v>48</v>
      </c>
      <c r="E55" s="140"/>
      <c r="F55" s="120">
        <f>F50</f>
        <v>357.16</v>
      </c>
    </row>
    <row r="56" spans="2:8">
      <c r="B56" s="79"/>
      <c r="C56" s="137"/>
      <c r="D56" s="127" t="s">
        <v>77</v>
      </c>
      <c r="E56" s="141"/>
      <c r="F56" s="118">
        <f>SUM(F53:F55)</f>
        <v>1336.14</v>
      </c>
    </row>
    <row r="57" spans="2:8">
      <c r="B57" s="79"/>
      <c r="C57" s="370"/>
      <c r="D57" s="371"/>
      <c r="E57" s="371"/>
      <c r="F57" s="372"/>
    </row>
    <row r="58" spans="2:8">
      <c r="B58" s="79"/>
      <c r="C58" s="373" t="s">
        <v>197</v>
      </c>
      <c r="D58" s="374"/>
      <c r="E58" s="374"/>
      <c r="F58" s="375"/>
    </row>
    <row r="59" spans="2:8">
      <c r="B59" s="79"/>
      <c r="C59" s="98">
        <v>3</v>
      </c>
      <c r="D59" s="111" t="s">
        <v>198</v>
      </c>
      <c r="E59" s="142" t="s">
        <v>32</v>
      </c>
      <c r="F59" s="101" t="s">
        <v>33</v>
      </c>
    </row>
    <row r="60" spans="2:8" s="77" customFormat="1">
      <c r="B60" s="143"/>
      <c r="C60" s="144" t="s">
        <v>5</v>
      </c>
      <c r="D60" s="145" t="s">
        <v>90</v>
      </c>
      <c r="E60" s="146">
        <v>4.1999999999999997E-3</v>
      </c>
      <c r="F60" s="126">
        <f>TRUNC(((F27+F32+F42+F50)*E60),2)</f>
        <v>9.69</v>
      </c>
      <c r="G60" s="147"/>
      <c r="H60" s="148"/>
    </row>
    <row r="61" spans="2:8" s="77" customFormat="1">
      <c r="B61" s="143"/>
      <c r="C61" s="144" t="s">
        <v>7</v>
      </c>
      <c r="D61" s="145" t="s">
        <v>199</v>
      </c>
      <c r="E61" s="146">
        <v>0</v>
      </c>
      <c r="F61" s="126">
        <v>0</v>
      </c>
      <c r="G61" s="147"/>
      <c r="H61" s="148" t="s">
        <v>200</v>
      </c>
    </row>
    <row r="62" spans="2:8" s="77" customFormat="1">
      <c r="B62" s="143"/>
      <c r="C62" s="144" t="s">
        <v>10</v>
      </c>
      <c r="D62" s="145" t="s">
        <v>201</v>
      </c>
      <c r="E62" s="146">
        <v>0.04</v>
      </c>
      <c r="F62" s="126">
        <f>TRUNC((E62*F27),2)</f>
        <v>60.02</v>
      </c>
      <c r="G62" s="147"/>
      <c r="H62" s="148"/>
    </row>
    <row r="63" spans="2:8" s="77" customFormat="1">
      <c r="B63" s="143"/>
      <c r="C63" s="144" t="s">
        <v>13</v>
      </c>
      <c r="D63" s="145" t="s">
        <v>202</v>
      </c>
      <c r="E63" s="146">
        <v>1.8499999999999999E-2</v>
      </c>
      <c r="F63" s="126">
        <f>TRUNC(((F27+F56)*E63),2)</f>
        <v>52.48</v>
      </c>
      <c r="G63" s="147"/>
      <c r="H63" s="148"/>
    </row>
    <row r="64" spans="2:8" s="77" customFormat="1" ht="30" customHeight="1">
      <c r="B64" s="143"/>
      <c r="C64" s="144" t="s">
        <v>38</v>
      </c>
      <c r="D64" s="145" t="s">
        <v>203</v>
      </c>
      <c r="E64" s="146">
        <v>0</v>
      </c>
      <c r="F64" s="126">
        <v>0</v>
      </c>
      <c r="G64" s="147"/>
      <c r="H64" s="148" t="s">
        <v>200</v>
      </c>
    </row>
    <row r="65" spans="2:8" s="77" customFormat="1">
      <c r="B65" s="143"/>
      <c r="C65" s="144" t="s">
        <v>40</v>
      </c>
      <c r="D65" s="145" t="s">
        <v>204</v>
      </c>
      <c r="E65" s="146">
        <v>0</v>
      </c>
      <c r="F65" s="126">
        <f>TRUNC(($F$26*E65),2)</f>
        <v>0</v>
      </c>
      <c r="G65" s="147"/>
      <c r="H65" s="148"/>
    </row>
    <row r="66" spans="2:8">
      <c r="B66" s="79"/>
      <c r="C66" s="376" t="s">
        <v>77</v>
      </c>
      <c r="D66" s="377"/>
      <c r="E66" s="149">
        <f>SUM(E60:E65)</f>
        <v>6.2700000000000006E-2</v>
      </c>
      <c r="F66" s="129">
        <f>TRUNC(SUM(F60:F65),2)</f>
        <v>122.19</v>
      </c>
    </row>
    <row r="67" spans="2:8">
      <c r="B67" s="79"/>
      <c r="C67" s="378"/>
      <c r="D67" s="368"/>
      <c r="E67" s="368"/>
      <c r="F67" s="379"/>
    </row>
    <row r="68" spans="2:8">
      <c r="B68" s="79"/>
      <c r="C68" s="373" t="s">
        <v>205</v>
      </c>
      <c r="D68" s="374"/>
      <c r="E68" s="374"/>
      <c r="F68" s="375"/>
    </row>
    <row r="69" spans="2:8">
      <c r="B69" s="79"/>
      <c r="C69" s="98" t="s">
        <v>67</v>
      </c>
      <c r="D69" s="150" t="s">
        <v>206</v>
      </c>
      <c r="E69" s="142" t="s">
        <v>32</v>
      </c>
      <c r="F69" s="151" t="s">
        <v>33</v>
      </c>
    </row>
    <row r="70" spans="2:8">
      <c r="B70" s="79"/>
      <c r="C70" s="93" t="s">
        <v>5</v>
      </c>
      <c r="D70" s="95" t="s">
        <v>207</v>
      </c>
      <c r="E70" s="152">
        <v>0</v>
      </c>
      <c r="F70" s="153">
        <f t="shared" ref="F70:F75" si="1">TRUNC((($F$27+$F$56+$F$66)*E70),2)</f>
        <v>0</v>
      </c>
    </row>
    <row r="71" spans="2:8" ht="12.75" customHeight="1">
      <c r="B71" s="79"/>
      <c r="C71" s="93" t="s">
        <v>7</v>
      </c>
      <c r="D71" s="95" t="s">
        <v>206</v>
      </c>
      <c r="E71" s="146">
        <v>0</v>
      </c>
      <c r="F71" s="153">
        <f t="shared" si="1"/>
        <v>0</v>
      </c>
      <c r="H71" s="396" t="s">
        <v>208</v>
      </c>
    </row>
    <row r="72" spans="2:8">
      <c r="B72" s="79"/>
      <c r="C72" s="93" t="s">
        <v>10</v>
      </c>
      <c r="D72" s="95" t="s">
        <v>209</v>
      </c>
      <c r="E72" s="146">
        <v>0</v>
      </c>
      <c r="F72" s="153">
        <f t="shared" si="1"/>
        <v>0</v>
      </c>
      <c r="H72" s="396"/>
    </row>
    <row r="73" spans="2:8">
      <c r="B73" s="79"/>
      <c r="C73" s="93" t="s">
        <v>13</v>
      </c>
      <c r="D73" s="95" t="s">
        <v>210</v>
      </c>
      <c r="E73" s="146">
        <v>0</v>
      </c>
      <c r="F73" s="153">
        <f t="shared" si="1"/>
        <v>0</v>
      </c>
      <c r="H73" s="396"/>
    </row>
    <row r="74" spans="2:8">
      <c r="B74" s="79"/>
      <c r="C74" s="93" t="s">
        <v>38</v>
      </c>
      <c r="D74" s="95" t="s">
        <v>84</v>
      </c>
      <c r="E74" s="146">
        <v>0</v>
      </c>
      <c r="F74" s="153">
        <f t="shared" si="1"/>
        <v>0</v>
      </c>
      <c r="H74" s="396"/>
    </row>
    <row r="75" spans="2:8">
      <c r="B75" s="79"/>
      <c r="C75" s="93" t="s">
        <v>40</v>
      </c>
      <c r="D75" s="95" t="s">
        <v>55</v>
      </c>
      <c r="E75" s="146">
        <v>0</v>
      </c>
      <c r="F75" s="153">
        <f t="shared" si="1"/>
        <v>0</v>
      </c>
      <c r="H75" s="396"/>
    </row>
    <row r="76" spans="2:8" ht="16.5" customHeight="1">
      <c r="B76" s="79"/>
      <c r="C76" s="376" t="s">
        <v>77</v>
      </c>
      <c r="D76" s="380"/>
      <c r="E76" s="154">
        <f>SUM(E70:E75)</f>
        <v>0</v>
      </c>
      <c r="F76" s="129">
        <f>TRUNC(SUM(F70:F75),2)</f>
        <v>0</v>
      </c>
    </row>
    <row r="77" spans="2:8">
      <c r="B77" s="79"/>
      <c r="C77" s="366"/>
      <c r="D77" s="367"/>
      <c r="E77" s="367"/>
      <c r="F77" s="369"/>
    </row>
    <row r="78" spans="2:8">
      <c r="B78" s="79"/>
      <c r="C78" s="366"/>
      <c r="D78" s="367"/>
      <c r="E78" s="367"/>
      <c r="F78" s="369"/>
    </row>
    <row r="79" spans="2:8" ht="40.5" customHeight="1">
      <c r="B79" s="79"/>
      <c r="C79" s="121">
        <v>4</v>
      </c>
      <c r="D79" s="361" t="s">
        <v>211</v>
      </c>
      <c r="E79" s="362"/>
      <c r="F79" s="124" t="s">
        <v>33</v>
      </c>
    </row>
    <row r="80" spans="2:8">
      <c r="B80" s="79"/>
      <c r="C80" s="93" t="s">
        <v>67</v>
      </c>
      <c r="D80" s="95" t="s">
        <v>212</v>
      </c>
      <c r="E80" s="155"/>
      <c r="F80" s="120">
        <f>F76</f>
        <v>0</v>
      </c>
    </row>
    <row r="81" spans="2:6">
      <c r="B81" s="79"/>
      <c r="C81" s="156"/>
      <c r="D81" s="387" t="s">
        <v>77</v>
      </c>
      <c r="E81" s="388"/>
      <c r="F81" s="118">
        <f>TRUNC(SUM(F80:F80),2)</f>
        <v>0</v>
      </c>
    </row>
    <row r="82" spans="2:6">
      <c r="B82" s="79"/>
      <c r="C82" s="373" t="s">
        <v>213</v>
      </c>
      <c r="D82" s="374"/>
      <c r="E82" s="374"/>
      <c r="F82" s="375"/>
    </row>
    <row r="83" spans="2:6">
      <c r="B83" s="79"/>
      <c r="C83" s="98">
        <v>5</v>
      </c>
      <c r="D83" s="389" t="s">
        <v>58</v>
      </c>
      <c r="E83" s="390"/>
      <c r="F83" s="101" t="s">
        <v>33</v>
      </c>
    </row>
    <row r="84" spans="2:6">
      <c r="B84" s="79"/>
      <c r="C84" s="93" t="s">
        <v>5</v>
      </c>
      <c r="D84" s="391" t="s">
        <v>214</v>
      </c>
      <c r="E84" s="392"/>
      <c r="F84" s="157">
        <f>'Uniformes - Vaqueiro'!F6</f>
        <v>20.14</v>
      </c>
    </row>
    <row r="85" spans="2:6">
      <c r="B85" s="79"/>
      <c r="C85" s="93" t="s">
        <v>7</v>
      </c>
      <c r="D85" s="391" t="s">
        <v>215</v>
      </c>
      <c r="E85" s="392"/>
      <c r="F85" s="158">
        <f>'Equipamentos - Vaqueiro'!F12</f>
        <v>25.71</v>
      </c>
    </row>
    <row r="86" spans="2:6">
      <c r="B86" s="79"/>
      <c r="C86" s="93" t="s">
        <v>10</v>
      </c>
      <c r="D86" s="391"/>
      <c r="E86" s="392"/>
      <c r="F86" s="120">
        <v>0</v>
      </c>
    </row>
    <row r="87" spans="2:6" ht="16.5" customHeight="1">
      <c r="B87" s="79"/>
      <c r="C87" s="376" t="s">
        <v>77</v>
      </c>
      <c r="D87" s="380"/>
      <c r="E87" s="377"/>
      <c r="F87" s="129">
        <f>TRUNC(SUM(F84:F86),2)</f>
        <v>45.85</v>
      </c>
    </row>
    <row r="88" spans="2:6">
      <c r="B88" s="79"/>
      <c r="C88" s="381"/>
      <c r="D88" s="382"/>
      <c r="E88" s="382"/>
      <c r="F88" s="383"/>
    </row>
    <row r="89" spans="2:6">
      <c r="B89" s="79"/>
      <c r="C89" s="384" t="s">
        <v>216</v>
      </c>
      <c r="D89" s="385"/>
      <c r="E89" s="385"/>
      <c r="F89" s="386"/>
    </row>
    <row r="90" spans="2:6">
      <c r="B90" s="79"/>
      <c r="C90" s="98">
        <v>6</v>
      </c>
      <c r="D90" s="159" t="s">
        <v>115</v>
      </c>
      <c r="E90" s="100" t="s">
        <v>32</v>
      </c>
      <c r="F90" s="101" t="s">
        <v>33</v>
      </c>
    </row>
    <row r="91" spans="2:6">
      <c r="B91" s="79"/>
      <c r="C91" s="93" t="s">
        <v>5</v>
      </c>
      <c r="D91" s="102" t="s">
        <v>217</v>
      </c>
      <c r="E91" s="160">
        <f>'Planilha Almoxarife'!E90</f>
        <v>5.0000000000000001E-3</v>
      </c>
      <c r="F91" s="161">
        <f>TRUNC((E91*F110),2)</f>
        <v>15.02</v>
      </c>
    </row>
    <row r="92" spans="2:6">
      <c r="B92" s="79"/>
      <c r="C92" s="93" t="s">
        <v>7</v>
      </c>
      <c r="D92" s="102" t="s">
        <v>126</v>
      </c>
      <c r="E92" s="160">
        <f>'Planilha Almoxarife'!E91</f>
        <v>5.0000000000000001E-3</v>
      </c>
      <c r="F92" s="161">
        <f>TRUNC((F110*E92),2)</f>
        <v>15.02</v>
      </c>
    </row>
    <row r="93" spans="2:6">
      <c r="B93" s="79"/>
      <c r="C93" s="93" t="s">
        <v>10</v>
      </c>
      <c r="D93" s="102" t="s">
        <v>117</v>
      </c>
      <c r="E93" s="162"/>
      <c r="F93" s="161"/>
    </row>
    <row r="94" spans="2:6">
      <c r="B94" s="79"/>
      <c r="C94" s="163"/>
      <c r="D94" s="122" t="s">
        <v>218</v>
      </c>
      <c r="E94" s="162"/>
      <c r="F94" s="164"/>
    </row>
    <row r="95" spans="2:6">
      <c r="B95" s="79"/>
      <c r="C95" s="163"/>
      <c r="D95" s="102" t="s">
        <v>219</v>
      </c>
      <c r="E95" s="160">
        <f>'Planilha Almoxarife'!E94</f>
        <v>3.3E-3</v>
      </c>
      <c r="F95" s="161">
        <f>TRUNC(((F91+F92+F110)/E102*E95),2)</f>
        <v>10.75</v>
      </c>
    </row>
    <row r="96" spans="2:6">
      <c r="B96" s="79"/>
      <c r="C96" s="163"/>
      <c r="D96" s="102" t="s">
        <v>220</v>
      </c>
      <c r="E96" s="160">
        <f>'Planilha Almoxarife'!E95</f>
        <v>1.5299999999999999E-2</v>
      </c>
      <c r="F96" s="161">
        <f>TRUNC(((F91+F92+F110)/E102*E96),2)</f>
        <v>49.85</v>
      </c>
    </row>
    <row r="97" spans="2:6">
      <c r="B97" s="79"/>
      <c r="C97" s="163"/>
      <c r="D97" s="122" t="s">
        <v>221</v>
      </c>
      <c r="E97" s="162"/>
      <c r="F97" s="161"/>
    </row>
    <row r="98" spans="2:6">
      <c r="B98" s="79"/>
      <c r="C98" s="163"/>
      <c r="D98" s="102" t="s">
        <v>222</v>
      </c>
      <c r="E98" s="160">
        <v>0.05</v>
      </c>
      <c r="F98" s="161">
        <f>TRUNC((F91+F92+F110)/E102*E98,2)</f>
        <v>162.91</v>
      </c>
    </row>
    <row r="99" spans="2:6">
      <c r="B99" s="79"/>
      <c r="C99" s="163"/>
      <c r="D99" s="122" t="s">
        <v>223</v>
      </c>
      <c r="E99" s="162"/>
      <c r="F99" s="164"/>
    </row>
    <row r="100" spans="2:6">
      <c r="B100" s="79"/>
      <c r="C100" s="163"/>
      <c r="D100" s="165"/>
      <c r="E100" s="160"/>
      <c r="F100" s="161">
        <f>TRUNC((F91+F92+F110)/E102*E100,2)</f>
        <v>0</v>
      </c>
    </row>
    <row r="101" spans="2:6">
      <c r="B101" s="79"/>
      <c r="C101" s="376" t="s">
        <v>77</v>
      </c>
      <c r="D101" s="377"/>
      <c r="E101" s="166">
        <f>SUM(E91:E99)</f>
        <v>7.8600000000000003E-2</v>
      </c>
      <c r="F101" s="167">
        <f>SUM(F91:F100)</f>
        <v>253.55</v>
      </c>
    </row>
    <row r="102" spans="2:6">
      <c r="B102" s="79"/>
      <c r="C102" s="168">
        <f>SUM(E95:E100)</f>
        <v>6.8599999999999994E-2</v>
      </c>
      <c r="D102" s="169" t="s">
        <v>224</v>
      </c>
      <c r="E102" s="170">
        <f>1-C102/1</f>
        <v>0.93140000000000001</v>
      </c>
      <c r="F102" s="171"/>
    </row>
    <row r="103" spans="2:6">
      <c r="B103" s="79"/>
      <c r="C103" s="401" t="s">
        <v>225</v>
      </c>
      <c r="D103" s="402"/>
      <c r="E103" s="402"/>
      <c r="F103" s="403"/>
    </row>
    <row r="104" spans="2:6" ht="30" customHeight="1">
      <c r="B104" s="79"/>
      <c r="C104" s="172"/>
      <c r="D104" s="361" t="s">
        <v>226</v>
      </c>
      <c r="E104" s="362"/>
      <c r="F104" s="124" t="s">
        <v>33</v>
      </c>
    </row>
    <row r="105" spans="2:6">
      <c r="B105" s="79"/>
      <c r="C105" s="93" t="s">
        <v>5</v>
      </c>
      <c r="D105" s="397" t="s">
        <v>227</v>
      </c>
      <c r="E105" s="397"/>
      <c r="F105" s="120">
        <f>F27</f>
        <v>1500.62</v>
      </c>
    </row>
    <row r="106" spans="2:6">
      <c r="B106" s="79"/>
      <c r="C106" s="93" t="s">
        <v>7</v>
      </c>
      <c r="D106" s="397" t="s">
        <v>228</v>
      </c>
      <c r="E106" s="397"/>
      <c r="F106" s="120">
        <f>F56</f>
        <v>1336.14</v>
      </c>
    </row>
    <row r="107" spans="2:6">
      <c r="B107" s="79"/>
      <c r="C107" s="93" t="s">
        <v>10</v>
      </c>
      <c r="D107" s="397" t="s">
        <v>229</v>
      </c>
      <c r="E107" s="397"/>
      <c r="F107" s="120">
        <f>F66</f>
        <v>122.19</v>
      </c>
    </row>
    <row r="108" spans="2:6">
      <c r="B108" s="79"/>
      <c r="C108" s="93" t="s">
        <v>13</v>
      </c>
      <c r="D108" s="391" t="s">
        <v>230</v>
      </c>
      <c r="E108" s="392"/>
      <c r="F108" s="120">
        <f>F81</f>
        <v>0</v>
      </c>
    </row>
    <row r="109" spans="2:6">
      <c r="B109" s="79"/>
      <c r="C109" s="93" t="s">
        <v>38</v>
      </c>
      <c r="D109" s="397" t="s">
        <v>231</v>
      </c>
      <c r="E109" s="397"/>
      <c r="F109" s="120">
        <f>F87</f>
        <v>45.85</v>
      </c>
    </row>
    <row r="110" spans="2:6">
      <c r="B110" s="79"/>
      <c r="C110" s="398" t="s">
        <v>232</v>
      </c>
      <c r="D110" s="399"/>
      <c r="E110" s="400"/>
      <c r="F110" s="173">
        <f>TRUNC(SUM(F105:F109),2)</f>
        <v>3004.8</v>
      </c>
    </row>
    <row r="111" spans="2:6">
      <c r="B111" s="79"/>
      <c r="C111" s="93" t="s">
        <v>40</v>
      </c>
      <c r="D111" s="391" t="s">
        <v>233</v>
      </c>
      <c r="E111" s="392"/>
      <c r="F111" s="174">
        <f>F101</f>
        <v>253.55</v>
      </c>
    </row>
    <row r="112" spans="2:6">
      <c r="B112" s="79"/>
      <c r="C112" s="393" t="s">
        <v>234</v>
      </c>
      <c r="D112" s="394"/>
      <c r="E112" s="362"/>
      <c r="F112" s="175">
        <f>SUM(F110:F111)</f>
        <v>3258.35</v>
      </c>
    </row>
    <row r="113" spans="2:6">
      <c r="B113" s="79"/>
      <c r="C113" s="176"/>
      <c r="D113" s="177"/>
      <c r="E113" s="177"/>
      <c r="F113" s="178"/>
    </row>
    <row r="114" spans="2:6">
      <c r="C114" s="395"/>
      <c r="D114" s="395"/>
      <c r="E114" s="395"/>
      <c r="F114" s="395"/>
    </row>
    <row r="129" spans="3:3">
      <c r="C129" s="78" t="s">
        <v>191</v>
      </c>
    </row>
    <row r="130" spans="3:3">
      <c r="C130" s="78" t="s">
        <v>235</v>
      </c>
    </row>
  </sheetData>
  <sheetProtection algorithmName="SHA-512" hashValue="G20AoKV+vchxC0uou441TBjotVhUYqzlsOljeZTAOSWuZdymSkDTi4uIkrEDfTMUMKHMhPl4bW2pqbYPtLouJQ==" saltValue="GagO7oyhvOZQ0ShnL4utHg==" spinCount="100000" sheet="1" objects="1" scenarios="1" formatCells="0"/>
  <mergeCells count="53">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 ref="C88:F88"/>
    <mergeCell ref="C89:F89"/>
    <mergeCell ref="D79:E79"/>
    <mergeCell ref="D81:E81"/>
    <mergeCell ref="C82:F82"/>
    <mergeCell ref="D83:E83"/>
    <mergeCell ref="D84:E84"/>
    <mergeCell ref="C67:F67"/>
    <mergeCell ref="C68:F68"/>
    <mergeCell ref="C76:D76"/>
    <mergeCell ref="C77:F77"/>
    <mergeCell ref="C78:F78"/>
    <mergeCell ref="D50:E50"/>
    <mergeCell ref="C51:F51"/>
    <mergeCell ref="C57:F57"/>
    <mergeCell ref="C58:F58"/>
    <mergeCell ref="C66:D66"/>
    <mergeCell ref="C28:F28"/>
    <mergeCell ref="C43:D43"/>
    <mergeCell ref="D45:E45"/>
    <mergeCell ref="D48:E48"/>
    <mergeCell ref="D49:E49"/>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6">
      <formula1>$C$129:$C$130</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6" max="6" man="1"/>
  </rowBreaks>
  <colBreaks count="1" manualBreakCount="1">
    <brk id="7" max="1048575" man="1"/>
  </col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4" sqref="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339</v>
      </c>
      <c r="C2" s="74">
        <v>4</v>
      </c>
      <c r="D2" s="74" t="s">
        <v>243</v>
      </c>
      <c r="E2" s="193">
        <v>20</v>
      </c>
      <c r="F2" s="75">
        <f>E2*C2</f>
        <v>80</v>
      </c>
    </row>
    <row r="3" spans="1:6" ht="75">
      <c r="A3" s="72">
        <v>2</v>
      </c>
      <c r="B3" s="73" t="s">
        <v>340</v>
      </c>
      <c r="C3" s="74">
        <v>4</v>
      </c>
      <c r="D3" s="74" t="s">
        <v>243</v>
      </c>
      <c r="E3" s="193">
        <v>20</v>
      </c>
      <c r="F3" s="75">
        <f>E3*C3</f>
        <v>80</v>
      </c>
    </row>
    <row r="4" spans="1:6">
      <c r="A4" s="72">
        <v>3</v>
      </c>
      <c r="B4" s="73" t="s">
        <v>341</v>
      </c>
      <c r="C4" s="74">
        <v>2</v>
      </c>
      <c r="D4" s="74" t="s">
        <v>246</v>
      </c>
      <c r="E4" s="193">
        <v>40.840000000000003</v>
      </c>
      <c r="F4" s="75">
        <f>E4*C4</f>
        <v>81.680000000000007</v>
      </c>
    </row>
    <row r="5" spans="1:6">
      <c r="A5" s="404" t="s">
        <v>247</v>
      </c>
      <c r="B5" s="404"/>
      <c r="C5" s="404"/>
      <c r="D5" s="404"/>
      <c r="E5" s="404"/>
      <c r="F5" s="75">
        <f>SUM(F2:F4)</f>
        <v>241.68</v>
      </c>
    </row>
    <row r="6" spans="1:6">
      <c r="A6" s="404" t="s">
        <v>248</v>
      </c>
      <c r="B6" s="404"/>
      <c r="C6" s="404"/>
      <c r="D6" s="404"/>
      <c r="E6" s="404"/>
      <c r="F6" s="75">
        <f>TRUNC(F5/12,2)</f>
        <v>20.14</v>
      </c>
    </row>
  </sheetData>
  <sheetProtection algorithmName="SHA-512" hashValue="C+gWu55pxS0PCJ/fNn0UUekQnQm3EnPQs0/fLKwW6q/KhgA7O+IUHMuYEd6zsrLvn7VKrKlWLlA0n/C83cQGZQ==" saltValue="IueFNQV4wr1auMVfFi85U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342</v>
      </c>
      <c r="C2" s="74">
        <v>2</v>
      </c>
      <c r="D2" s="74" t="s">
        <v>243</v>
      </c>
      <c r="E2" s="193">
        <v>20.05</v>
      </c>
      <c r="F2" s="75">
        <f t="shared" ref="F2:F10" si="0">E2*C2</f>
        <v>40.1</v>
      </c>
    </row>
    <row r="3" spans="1:6" ht="45">
      <c r="A3" s="72">
        <v>2</v>
      </c>
      <c r="B3" s="73" t="s">
        <v>250</v>
      </c>
      <c r="C3" s="74">
        <v>40</v>
      </c>
      <c r="D3" s="74" t="s">
        <v>243</v>
      </c>
      <c r="E3" s="193">
        <v>2.94</v>
      </c>
      <c r="F3" s="75">
        <f t="shared" si="0"/>
        <v>117.6</v>
      </c>
    </row>
    <row r="4" spans="1:6" ht="30">
      <c r="A4" s="72">
        <v>3</v>
      </c>
      <c r="B4" s="73" t="s">
        <v>343</v>
      </c>
      <c r="C4" s="74">
        <v>1</v>
      </c>
      <c r="D4" s="74" t="s">
        <v>243</v>
      </c>
      <c r="E4" s="193">
        <v>45.02</v>
      </c>
      <c r="F4" s="75">
        <f t="shared" si="0"/>
        <v>45.02</v>
      </c>
    </row>
    <row r="5" spans="1:6" ht="45">
      <c r="A5" s="72">
        <v>4</v>
      </c>
      <c r="B5" s="73" t="s">
        <v>344</v>
      </c>
      <c r="C5" s="74">
        <v>2</v>
      </c>
      <c r="D5" s="74" t="s">
        <v>243</v>
      </c>
      <c r="E5" s="193">
        <v>4.18</v>
      </c>
      <c r="F5" s="75">
        <f t="shared" si="0"/>
        <v>8.36</v>
      </c>
    </row>
    <row r="6" spans="1:6">
      <c r="A6" s="72">
        <v>5</v>
      </c>
      <c r="B6" s="73" t="s">
        <v>269</v>
      </c>
      <c r="C6" s="74">
        <v>2</v>
      </c>
      <c r="D6" s="74" t="s">
        <v>243</v>
      </c>
      <c r="E6" s="193">
        <v>8.3000000000000007</v>
      </c>
      <c r="F6" s="75">
        <f t="shared" si="0"/>
        <v>16.600000000000001</v>
      </c>
    </row>
    <row r="7" spans="1:6" ht="30">
      <c r="A7" s="72">
        <v>6</v>
      </c>
      <c r="B7" s="73" t="s">
        <v>251</v>
      </c>
      <c r="C7" s="74">
        <v>2</v>
      </c>
      <c r="D7" s="74" t="s">
        <v>246</v>
      </c>
      <c r="E7" s="193">
        <v>2.5</v>
      </c>
      <c r="F7" s="75">
        <f t="shared" si="0"/>
        <v>5</v>
      </c>
    </row>
    <row r="8" spans="1:6" ht="45">
      <c r="A8" s="72">
        <v>7</v>
      </c>
      <c r="B8" s="73" t="s">
        <v>345</v>
      </c>
      <c r="C8" s="74">
        <v>4</v>
      </c>
      <c r="D8" s="74" t="s">
        <v>246</v>
      </c>
      <c r="E8" s="193">
        <v>4.88</v>
      </c>
      <c r="F8" s="75">
        <f t="shared" si="0"/>
        <v>19.52</v>
      </c>
    </row>
    <row r="9" spans="1:6">
      <c r="A9" s="72">
        <v>8</v>
      </c>
      <c r="B9" s="73" t="s">
        <v>346</v>
      </c>
      <c r="C9" s="74">
        <v>2</v>
      </c>
      <c r="D9" s="74" t="s">
        <v>246</v>
      </c>
      <c r="E9" s="193">
        <v>19.47</v>
      </c>
      <c r="F9" s="75">
        <f t="shared" si="0"/>
        <v>38.94</v>
      </c>
    </row>
    <row r="10" spans="1:6" ht="30">
      <c r="A10" s="72">
        <v>9</v>
      </c>
      <c r="B10" s="73" t="s">
        <v>307</v>
      </c>
      <c r="C10" s="74">
        <v>2</v>
      </c>
      <c r="D10" s="74" t="s">
        <v>243</v>
      </c>
      <c r="E10" s="193">
        <v>8.6999999999999993</v>
      </c>
      <c r="F10" s="75">
        <f t="shared" si="0"/>
        <v>17.399999999999999</v>
      </c>
    </row>
    <row r="11" spans="1:6">
      <c r="A11" s="404" t="s">
        <v>247</v>
      </c>
      <c r="B11" s="404"/>
      <c r="C11" s="404"/>
      <c r="D11" s="404"/>
      <c r="E11" s="404"/>
      <c r="F11" s="75">
        <f>SUM(F2:F10)</f>
        <v>308.54000000000002</v>
      </c>
    </row>
    <row r="12" spans="1:6">
      <c r="A12" s="404" t="s">
        <v>248</v>
      </c>
      <c r="B12" s="404"/>
      <c r="C12" s="404"/>
      <c r="D12" s="404"/>
      <c r="E12" s="404"/>
      <c r="F12" s="75">
        <f>TRUNC(F11/12,2)</f>
        <v>25.71</v>
      </c>
    </row>
    <row r="24" spans="13:13">
      <c r="M24" t="s">
        <v>66</v>
      </c>
    </row>
  </sheetData>
  <sheetProtection algorithmName="SHA-512" hashValue="2uWUJV7K+wAruTv8ye1xmwulx6J+sR4zwL8UwgiMWdJD5xSM7O1cyVLmfIGPhfLXdFtd6Gw3ZEOw5jsA/OjFNw==" saltValue="5vomoJqExx7jE5nfR4u+IQ==" spinCount="100000" sheet="1" objects="1" scenarios="1" formatCells="0"/>
  <mergeCells count="2">
    <mergeCell ref="A11:E11"/>
    <mergeCell ref="A12:E12"/>
  </mergeCells>
  <pageMargins left="0.51180555555555596" right="0.51180555555555596" top="0.78680555555555598" bottom="0.78680555555555598" header="0.31458333333333299" footer="0.31458333333333299"/>
  <pageSetup paperSize="9" scale="54"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6" zoomScale="120" zoomScaleNormal="160" zoomScaleSheetLayoutView="120" workbookViewId="0">
      <selection activeCell="E92" sqref="E92"/>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t="s">
        <v>378</v>
      </c>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339" t="s">
        <v>165</v>
      </c>
      <c r="E16" s="340"/>
      <c r="F16" s="341"/>
      <c r="H16" s="78"/>
    </row>
    <row r="17" spans="2:8" s="76" customFormat="1">
      <c r="B17" s="89"/>
      <c r="C17" s="342" t="s">
        <v>22</v>
      </c>
      <c r="D17" s="343"/>
      <c r="E17" s="343"/>
      <c r="F17" s="344"/>
      <c r="H17" s="78"/>
    </row>
    <row r="18" spans="2:8" s="76" customFormat="1">
      <c r="B18" s="89"/>
      <c r="C18" s="93">
        <v>1</v>
      </c>
      <c r="D18" s="94" t="s">
        <v>166</v>
      </c>
      <c r="E18" s="345" t="s">
        <v>167</v>
      </c>
      <c r="F18" s="346"/>
      <c r="H18" s="78"/>
    </row>
    <row r="19" spans="2:8" s="76" customFormat="1">
      <c r="B19" s="89"/>
      <c r="C19" s="93">
        <v>2</v>
      </c>
      <c r="D19" s="95" t="s">
        <v>168</v>
      </c>
      <c r="E19" s="347" t="s">
        <v>169</v>
      </c>
      <c r="F19" s="348"/>
      <c r="H19" s="78"/>
    </row>
    <row r="20" spans="2:8" s="76" customFormat="1">
      <c r="B20" s="89"/>
      <c r="C20" s="93">
        <v>3</v>
      </c>
      <c r="D20" s="94" t="s">
        <v>170</v>
      </c>
      <c r="E20" s="349">
        <v>1110.3399999999999</v>
      </c>
      <c r="F20" s="350"/>
      <c r="H20" s="78"/>
    </row>
    <row r="21" spans="2:8" s="76" customFormat="1">
      <c r="B21" s="89"/>
      <c r="C21" s="93">
        <v>4</v>
      </c>
      <c r="D21" s="94" t="s">
        <v>171</v>
      </c>
      <c r="E21" s="345" t="s">
        <v>252</v>
      </c>
      <c r="F21" s="346"/>
      <c r="H21" s="78"/>
    </row>
    <row r="22" spans="2:8">
      <c r="B22" s="79"/>
      <c r="C22" s="96">
        <v>5</v>
      </c>
      <c r="D22" s="97" t="s">
        <v>28</v>
      </c>
      <c r="E22" s="351">
        <v>44197</v>
      </c>
      <c r="F22" s="352"/>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02" t="s">
        <v>174</v>
      </c>
      <c r="E25" s="103">
        <v>1</v>
      </c>
      <c r="F25" s="104">
        <f>E20</f>
        <v>1110.3399999999999</v>
      </c>
    </row>
    <row r="26" spans="2:8">
      <c r="B26" s="79"/>
      <c r="C26" s="107"/>
      <c r="D26" s="108" t="s">
        <v>77</v>
      </c>
      <c r="E26" s="109"/>
      <c r="F26" s="110">
        <f>TRUNC(SUM(F25:F25),2)</f>
        <v>1110.3399999999999</v>
      </c>
    </row>
    <row r="27" spans="2:8">
      <c r="B27" s="79"/>
      <c r="C27" s="356" t="s">
        <v>175</v>
      </c>
      <c r="D27" s="357"/>
      <c r="E27" s="357"/>
      <c r="F27" s="358"/>
    </row>
    <row r="28" spans="2:8">
      <c r="B28" s="79"/>
      <c r="C28" s="98" t="s">
        <v>176</v>
      </c>
      <c r="D28" s="111" t="s">
        <v>177</v>
      </c>
      <c r="E28" s="112"/>
      <c r="F28" s="101" t="s">
        <v>33</v>
      </c>
    </row>
    <row r="29" spans="2:8">
      <c r="B29" s="79"/>
      <c r="C29" s="93" t="s">
        <v>5</v>
      </c>
      <c r="D29" s="95" t="s">
        <v>178</v>
      </c>
      <c r="E29" s="113">
        <v>8.3299999999999999E-2</v>
      </c>
      <c r="F29" s="114">
        <f>TRUNC(($F$26*E29),2)</f>
        <v>92.49</v>
      </c>
    </row>
    <row r="30" spans="2:8">
      <c r="B30" s="79"/>
      <c r="C30" s="93" t="s">
        <v>7</v>
      </c>
      <c r="D30" s="115" t="s">
        <v>179</v>
      </c>
      <c r="E30" s="116">
        <v>0.121</v>
      </c>
      <c r="F30" s="114">
        <f>TRUNC(($F$26*E30),2)</f>
        <v>134.35</v>
      </c>
    </row>
    <row r="31" spans="2:8">
      <c r="B31" s="79"/>
      <c r="C31" s="107"/>
      <c r="D31" s="108" t="s">
        <v>77</v>
      </c>
      <c r="E31" s="117">
        <f>SUM(E29:E30)</f>
        <v>0.20430000000000001</v>
      </c>
      <c r="F31" s="118">
        <f>TRUNC(SUM(F29:F30),2)</f>
        <v>226.84</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267.43</v>
      </c>
    </row>
    <row r="35" spans="2:6">
      <c r="B35" s="79"/>
      <c r="C35" s="93" t="s">
        <v>7</v>
      </c>
      <c r="D35" s="102" t="s">
        <v>183</v>
      </c>
      <c r="E35" s="125">
        <v>2.5000000000000001E-2</v>
      </c>
      <c r="F35" s="126">
        <f t="shared" si="0"/>
        <v>33.42</v>
      </c>
    </row>
    <row r="36" spans="2:6">
      <c r="B36" s="79"/>
      <c r="C36" s="93" t="s">
        <v>10</v>
      </c>
      <c r="D36" s="102" t="s">
        <v>184</v>
      </c>
      <c r="E36" s="125">
        <f>'Planilha Almoxarife'!$E$36</f>
        <v>3.4099999999999998E-2</v>
      </c>
      <c r="F36" s="126">
        <f t="shared" si="0"/>
        <v>45.59</v>
      </c>
    </row>
    <row r="37" spans="2:6">
      <c r="B37" s="79"/>
      <c r="C37" s="93" t="s">
        <v>13</v>
      </c>
      <c r="D37" s="102" t="s">
        <v>185</v>
      </c>
      <c r="E37" s="125">
        <v>1.4999999999999999E-2</v>
      </c>
      <c r="F37" s="126">
        <f t="shared" si="0"/>
        <v>20.05</v>
      </c>
    </row>
    <row r="38" spans="2:6">
      <c r="B38" s="79"/>
      <c r="C38" s="93" t="s">
        <v>38</v>
      </c>
      <c r="D38" s="102" t="s">
        <v>186</v>
      </c>
      <c r="E38" s="125">
        <v>0.01</v>
      </c>
      <c r="F38" s="126">
        <f t="shared" si="0"/>
        <v>13.37</v>
      </c>
    </row>
    <row r="39" spans="2:6">
      <c r="B39" s="79"/>
      <c r="C39" s="93" t="s">
        <v>40</v>
      </c>
      <c r="D39" s="102" t="s">
        <v>187</v>
      </c>
      <c r="E39" s="125">
        <v>6.0000000000000001E-3</v>
      </c>
      <c r="F39" s="126">
        <f t="shared" si="0"/>
        <v>8.02</v>
      </c>
    </row>
    <row r="40" spans="2:6">
      <c r="B40" s="79"/>
      <c r="C40" s="93" t="s">
        <v>42</v>
      </c>
      <c r="D40" s="102" t="s">
        <v>188</v>
      </c>
      <c r="E40" s="125">
        <v>2E-3</v>
      </c>
      <c r="F40" s="126">
        <f t="shared" si="0"/>
        <v>2.67</v>
      </c>
    </row>
    <row r="41" spans="2:6">
      <c r="B41" s="79"/>
      <c r="C41" s="93" t="s">
        <v>44</v>
      </c>
      <c r="D41" s="102" t="s">
        <v>74</v>
      </c>
      <c r="E41" s="125">
        <v>0.08</v>
      </c>
      <c r="F41" s="126">
        <f t="shared" si="0"/>
        <v>106.97</v>
      </c>
    </row>
    <row r="42" spans="2:6">
      <c r="B42" s="79"/>
      <c r="C42" s="359" t="s">
        <v>77</v>
      </c>
      <c r="D42" s="360"/>
      <c r="E42" s="128">
        <f>SUM(E34:E41)</f>
        <v>0.37209999999999999</v>
      </c>
      <c r="F42" s="129">
        <f>TRUNC(SUM(F34:F41),2)</f>
        <v>497.52</v>
      </c>
    </row>
    <row r="43" spans="2:6" ht="11.1" customHeight="1">
      <c r="B43" s="79"/>
      <c r="C43" s="93"/>
      <c r="D43" s="102"/>
      <c r="E43" s="130"/>
      <c r="F43" s="120"/>
    </row>
    <row r="44" spans="2:6">
      <c r="B44" s="79"/>
      <c r="C44" s="121" t="s">
        <v>189</v>
      </c>
      <c r="D44" s="361" t="s">
        <v>48</v>
      </c>
      <c r="E44" s="362"/>
      <c r="F44" s="124" t="s">
        <v>33</v>
      </c>
    </row>
    <row r="45" spans="2:6" ht="16.5" customHeight="1">
      <c r="B45" s="79"/>
      <c r="C45" s="93" t="s">
        <v>5</v>
      </c>
      <c r="D45" s="131" t="s">
        <v>190</v>
      </c>
      <c r="E45" s="134" t="s">
        <v>191</v>
      </c>
      <c r="F45" s="132">
        <f>IF(E45="NÃO",0,TRUNC(((4*2)*21)-0.06*F25,2))</f>
        <v>101.37</v>
      </c>
    </row>
    <row r="46" spans="2:6" ht="17.25" customHeight="1">
      <c r="B46" s="79"/>
      <c r="C46" s="93" t="s">
        <v>7</v>
      </c>
      <c r="D46" s="133" t="s">
        <v>192</v>
      </c>
      <c r="E46" s="194">
        <v>13</v>
      </c>
      <c r="F46" s="135">
        <f>TRUNC(((E46)*21)*90%,2)</f>
        <v>245.7</v>
      </c>
    </row>
    <row r="47" spans="2:6" ht="17.25" customHeight="1">
      <c r="B47" s="79"/>
      <c r="C47" s="93" t="s">
        <v>10</v>
      </c>
      <c r="D47" s="363" t="s">
        <v>193</v>
      </c>
      <c r="E47" s="364"/>
      <c r="F47" s="136">
        <v>3.5</v>
      </c>
    </row>
    <row r="48" spans="2:6" ht="17.25" customHeight="1">
      <c r="B48" s="79"/>
      <c r="C48" s="93" t="s">
        <v>13</v>
      </c>
      <c r="D48" s="363" t="s">
        <v>194</v>
      </c>
      <c r="E48" s="364"/>
      <c r="F48" s="136">
        <v>15</v>
      </c>
    </row>
    <row r="49" spans="2:8">
      <c r="B49" s="79"/>
      <c r="C49" s="137"/>
      <c r="D49" s="365" t="s">
        <v>77</v>
      </c>
      <c r="E49" s="360"/>
      <c r="F49" s="118">
        <f>TRUNC(SUM(F45:F48),2)</f>
        <v>365.57</v>
      </c>
    </row>
    <row r="50" spans="2:8">
      <c r="B50" s="79"/>
      <c r="C50" s="366"/>
      <c r="D50" s="367"/>
      <c r="E50" s="368"/>
      <c r="F50" s="369"/>
    </row>
    <row r="51" spans="2:8" ht="32.25" customHeight="1">
      <c r="B51" s="79"/>
      <c r="C51" s="121">
        <v>2</v>
      </c>
      <c r="D51" s="138" t="s">
        <v>195</v>
      </c>
      <c r="E51" s="139" t="s">
        <v>32</v>
      </c>
      <c r="F51" s="124" t="s">
        <v>33</v>
      </c>
    </row>
    <row r="52" spans="2:8">
      <c r="B52" s="79"/>
      <c r="C52" s="93" t="s">
        <v>176</v>
      </c>
      <c r="D52" s="95" t="s">
        <v>177</v>
      </c>
      <c r="E52" s="113">
        <f>E31</f>
        <v>0.20430000000000001</v>
      </c>
      <c r="F52" s="120">
        <f>F31</f>
        <v>226.84</v>
      </c>
    </row>
    <row r="53" spans="2:8">
      <c r="B53" s="79"/>
      <c r="C53" s="93" t="s">
        <v>180</v>
      </c>
      <c r="D53" s="115" t="s">
        <v>196</v>
      </c>
      <c r="E53" s="116">
        <f>E42</f>
        <v>0.37209999999999999</v>
      </c>
      <c r="F53" s="120">
        <f>F42</f>
        <v>497.52</v>
      </c>
    </row>
    <row r="54" spans="2:8">
      <c r="B54" s="79"/>
      <c r="C54" s="93" t="s">
        <v>189</v>
      </c>
      <c r="D54" s="115" t="s">
        <v>48</v>
      </c>
      <c r="E54" s="140"/>
      <c r="F54" s="120">
        <f>F49</f>
        <v>365.57</v>
      </c>
    </row>
    <row r="55" spans="2:8">
      <c r="B55" s="79"/>
      <c r="C55" s="137"/>
      <c r="D55" s="127" t="s">
        <v>77</v>
      </c>
      <c r="E55" s="141"/>
      <c r="F55" s="118">
        <f>SUM(F52:F54)</f>
        <v>1089.93</v>
      </c>
    </row>
    <row r="56" spans="2:8">
      <c r="B56" s="79"/>
      <c r="C56" s="370"/>
      <c r="D56" s="371"/>
      <c r="E56" s="371"/>
      <c r="F56" s="372"/>
    </row>
    <row r="57" spans="2:8">
      <c r="B57" s="79"/>
      <c r="C57" s="373" t="s">
        <v>197</v>
      </c>
      <c r="D57" s="374"/>
      <c r="E57" s="374"/>
      <c r="F57" s="375"/>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44.41</v>
      </c>
      <c r="G61" s="147"/>
      <c r="H61" s="148"/>
    </row>
    <row r="62" spans="2:8" s="77" customFormat="1">
      <c r="B62" s="143"/>
      <c r="C62" s="144" t="s">
        <v>13</v>
      </c>
      <c r="D62" s="145" t="s">
        <v>202</v>
      </c>
      <c r="E62" s="146">
        <v>1.8499999999999999E-2</v>
      </c>
      <c r="F62" s="126">
        <f>TRUNC(((F26+F55)*E62),2)</f>
        <v>40.700000000000003</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76" t="s">
        <v>77</v>
      </c>
      <c r="D65" s="377"/>
      <c r="E65" s="149">
        <f>SUM(E59:E64)</f>
        <v>6.2700000000000006E-2</v>
      </c>
      <c r="F65" s="129">
        <f>TRUNC(SUM(F59:F64),2)</f>
        <v>92.71</v>
      </c>
    </row>
    <row r="66" spans="2:8">
      <c r="B66" s="79"/>
      <c r="C66" s="378"/>
      <c r="D66" s="368"/>
      <c r="E66" s="368"/>
      <c r="F66" s="379"/>
    </row>
    <row r="67" spans="2:8">
      <c r="B67" s="79"/>
      <c r="C67" s="373" t="s">
        <v>205</v>
      </c>
      <c r="D67" s="374"/>
      <c r="E67" s="374"/>
      <c r="F67" s="375"/>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96" t="s">
        <v>208</v>
      </c>
    </row>
    <row r="71" spans="2:8">
      <c r="B71" s="79"/>
      <c r="C71" s="93" t="s">
        <v>10</v>
      </c>
      <c r="D71" s="95" t="s">
        <v>209</v>
      </c>
      <c r="E71" s="146">
        <v>0</v>
      </c>
      <c r="F71" s="153">
        <f t="shared" si="1"/>
        <v>0</v>
      </c>
      <c r="H71" s="396"/>
    </row>
    <row r="72" spans="2:8">
      <c r="B72" s="79"/>
      <c r="C72" s="93" t="s">
        <v>13</v>
      </c>
      <c r="D72" s="95" t="s">
        <v>210</v>
      </c>
      <c r="E72" s="146">
        <v>0</v>
      </c>
      <c r="F72" s="153">
        <f t="shared" si="1"/>
        <v>0</v>
      </c>
      <c r="H72" s="396"/>
    </row>
    <row r="73" spans="2:8">
      <c r="B73" s="79"/>
      <c r="C73" s="93" t="s">
        <v>38</v>
      </c>
      <c r="D73" s="95" t="s">
        <v>84</v>
      </c>
      <c r="E73" s="146">
        <v>0</v>
      </c>
      <c r="F73" s="153">
        <f t="shared" si="1"/>
        <v>0</v>
      </c>
      <c r="H73" s="396"/>
    </row>
    <row r="74" spans="2:8">
      <c r="B74" s="79"/>
      <c r="C74" s="93" t="s">
        <v>40</v>
      </c>
      <c r="D74" s="95" t="s">
        <v>55</v>
      </c>
      <c r="E74" s="146">
        <v>0</v>
      </c>
      <c r="F74" s="153">
        <f t="shared" si="1"/>
        <v>0</v>
      </c>
      <c r="H74" s="396"/>
    </row>
    <row r="75" spans="2:8" ht="16.5" customHeight="1">
      <c r="B75" s="79"/>
      <c r="C75" s="376" t="s">
        <v>77</v>
      </c>
      <c r="D75" s="380"/>
      <c r="E75" s="154">
        <f>SUM(E69:E74)</f>
        <v>0</v>
      </c>
      <c r="F75" s="129">
        <f>TRUNC(SUM(F69:F74),2)</f>
        <v>0</v>
      </c>
    </row>
    <row r="76" spans="2:8">
      <c r="B76" s="79"/>
      <c r="C76" s="366"/>
      <c r="D76" s="367"/>
      <c r="E76" s="367"/>
      <c r="F76" s="369"/>
    </row>
    <row r="77" spans="2:8">
      <c r="B77" s="79"/>
      <c r="C77" s="366"/>
      <c r="D77" s="367"/>
      <c r="E77" s="367"/>
      <c r="F77" s="369"/>
    </row>
    <row r="78" spans="2:8" ht="40.5" customHeight="1">
      <c r="B78" s="79"/>
      <c r="C78" s="121">
        <v>4</v>
      </c>
      <c r="D78" s="361" t="s">
        <v>211</v>
      </c>
      <c r="E78" s="362"/>
      <c r="F78" s="124" t="s">
        <v>33</v>
      </c>
    </row>
    <row r="79" spans="2:8">
      <c r="B79" s="79"/>
      <c r="C79" s="93" t="s">
        <v>67</v>
      </c>
      <c r="D79" s="95" t="s">
        <v>212</v>
      </c>
      <c r="E79" s="155"/>
      <c r="F79" s="120">
        <f>F75</f>
        <v>0</v>
      </c>
    </row>
    <row r="80" spans="2:8">
      <c r="B80" s="79"/>
      <c r="C80" s="156"/>
      <c r="D80" s="387" t="s">
        <v>77</v>
      </c>
      <c r="E80" s="388"/>
      <c r="F80" s="118">
        <f>TRUNC(SUM(F79:F79),2)</f>
        <v>0</v>
      </c>
    </row>
    <row r="81" spans="2:6">
      <c r="B81" s="79"/>
      <c r="C81" s="373" t="s">
        <v>213</v>
      </c>
      <c r="D81" s="374"/>
      <c r="E81" s="374"/>
      <c r="F81" s="375"/>
    </row>
    <row r="82" spans="2:6">
      <c r="B82" s="79"/>
      <c r="C82" s="98">
        <v>5</v>
      </c>
      <c r="D82" s="389" t="s">
        <v>58</v>
      </c>
      <c r="E82" s="390"/>
      <c r="F82" s="101" t="s">
        <v>33</v>
      </c>
    </row>
    <row r="83" spans="2:6">
      <c r="B83" s="79"/>
      <c r="C83" s="93" t="s">
        <v>5</v>
      </c>
      <c r="D83" s="391" t="s">
        <v>214</v>
      </c>
      <c r="E83" s="392"/>
      <c r="F83" s="157">
        <f>'Uniformes - Aux. Almox.'!F6</f>
        <v>20.14</v>
      </c>
    </row>
    <row r="84" spans="2:6">
      <c r="B84" s="79"/>
      <c r="C84" s="93" t="s">
        <v>7</v>
      </c>
      <c r="D84" s="391" t="s">
        <v>215</v>
      </c>
      <c r="E84" s="392"/>
      <c r="F84" s="157">
        <f>'Equipamentos - Aux. Almox.'!F6</f>
        <v>13.96</v>
      </c>
    </row>
    <row r="85" spans="2:6">
      <c r="B85" s="79"/>
      <c r="C85" s="93" t="s">
        <v>10</v>
      </c>
      <c r="D85" s="391"/>
      <c r="E85" s="392"/>
      <c r="F85" s="120">
        <v>0</v>
      </c>
    </row>
    <row r="86" spans="2:6" ht="16.5" customHeight="1">
      <c r="B86" s="79"/>
      <c r="C86" s="376" t="s">
        <v>77</v>
      </c>
      <c r="D86" s="380"/>
      <c r="E86" s="377"/>
      <c r="F86" s="129">
        <f>TRUNC(SUM(F83:F85),2)</f>
        <v>34.1</v>
      </c>
    </row>
    <row r="87" spans="2:6">
      <c r="B87" s="79"/>
      <c r="C87" s="381"/>
      <c r="D87" s="382"/>
      <c r="E87" s="382"/>
      <c r="F87" s="383"/>
    </row>
    <row r="88" spans="2:6">
      <c r="B88" s="79"/>
      <c r="C88" s="384" t="s">
        <v>216</v>
      </c>
      <c r="D88" s="385"/>
      <c r="E88" s="385"/>
      <c r="F88" s="386"/>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11.63</v>
      </c>
    </row>
    <row r="91" spans="2:6">
      <c r="B91" s="79"/>
      <c r="C91" s="93" t="s">
        <v>7</v>
      </c>
      <c r="D91" s="102" t="s">
        <v>126</v>
      </c>
      <c r="E91" s="160">
        <f>'Planilha Almoxarife'!E91</f>
        <v>5.0000000000000001E-3</v>
      </c>
      <c r="F91" s="161">
        <f>TRUNC((F109*E91),2)</f>
        <v>11.63</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8.32</v>
      </c>
    </row>
    <row r="95" spans="2:6">
      <c r="B95" s="79"/>
      <c r="C95" s="163"/>
      <c r="D95" s="102" t="s">
        <v>220</v>
      </c>
      <c r="E95" s="160">
        <f>'Planilha Almoxarife'!E95</f>
        <v>1.5299999999999999E-2</v>
      </c>
      <c r="F95" s="161">
        <f>TRUNC(((F90+F91+F109)/E101*E95),2)</f>
        <v>38.6</v>
      </c>
    </row>
    <row r="96" spans="2:6">
      <c r="B96" s="79"/>
      <c r="C96" s="163"/>
      <c r="D96" s="122" t="s">
        <v>221</v>
      </c>
      <c r="E96" s="162"/>
      <c r="F96" s="161"/>
    </row>
    <row r="97" spans="2:6">
      <c r="B97" s="79"/>
      <c r="C97" s="163"/>
      <c r="D97" s="102" t="s">
        <v>222</v>
      </c>
      <c r="E97" s="160">
        <v>0.05</v>
      </c>
      <c r="F97" s="161">
        <f>TRUNC((F90+F91+F109)/E101*E97,2)</f>
        <v>126.17</v>
      </c>
    </row>
    <row r="98" spans="2:6">
      <c r="B98" s="79"/>
      <c r="C98" s="163"/>
      <c r="D98" s="122" t="s">
        <v>223</v>
      </c>
      <c r="E98" s="162"/>
      <c r="F98" s="164"/>
    </row>
    <row r="99" spans="2:6">
      <c r="B99" s="79"/>
      <c r="C99" s="163"/>
      <c r="D99" s="165"/>
      <c r="E99" s="160"/>
      <c r="F99" s="161">
        <f>TRUNC((F90+F91+F109)/E101*E99,2)</f>
        <v>0</v>
      </c>
    </row>
    <row r="100" spans="2:6">
      <c r="B100" s="79"/>
      <c r="C100" s="376" t="s">
        <v>77</v>
      </c>
      <c r="D100" s="377"/>
      <c r="E100" s="166">
        <f>SUM(E90:E98)</f>
        <v>7.8600000000000003E-2</v>
      </c>
      <c r="F100" s="167">
        <f>SUM(F90:F99)</f>
        <v>196.35</v>
      </c>
    </row>
    <row r="101" spans="2:6">
      <c r="B101" s="79"/>
      <c r="C101" s="168">
        <f>SUM(E94:E99)</f>
        <v>6.8599999999999994E-2</v>
      </c>
      <c r="D101" s="169" t="s">
        <v>224</v>
      </c>
      <c r="E101" s="170">
        <f>1-C101/1</f>
        <v>0.93140000000000001</v>
      </c>
      <c r="F101" s="171"/>
    </row>
    <row r="102" spans="2:6">
      <c r="B102" s="79"/>
      <c r="C102" s="401" t="s">
        <v>225</v>
      </c>
      <c r="D102" s="402"/>
      <c r="E102" s="402"/>
      <c r="F102" s="403"/>
    </row>
    <row r="103" spans="2:6" ht="30" customHeight="1">
      <c r="B103" s="79"/>
      <c r="C103" s="172"/>
      <c r="D103" s="361" t="s">
        <v>226</v>
      </c>
      <c r="E103" s="362"/>
      <c r="F103" s="124" t="s">
        <v>33</v>
      </c>
    </row>
    <row r="104" spans="2:6">
      <c r="B104" s="79"/>
      <c r="C104" s="93" t="s">
        <v>5</v>
      </c>
      <c r="D104" s="397" t="s">
        <v>227</v>
      </c>
      <c r="E104" s="397"/>
      <c r="F104" s="120">
        <f>F26</f>
        <v>1110.3399999999999</v>
      </c>
    </row>
    <row r="105" spans="2:6">
      <c r="B105" s="79"/>
      <c r="C105" s="93" t="s">
        <v>7</v>
      </c>
      <c r="D105" s="397" t="s">
        <v>228</v>
      </c>
      <c r="E105" s="397"/>
      <c r="F105" s="120">
        <f>F55</f>
        <v>1089.93</v>
      </c>
    </row>
    <row r="106" spans="2:6">
      <c r="B106" s="79"/>
      <c r="C106" s="93" t="s">
        <v>10</v>
      </c>
      <c r="D106" s="397" t="s">
        <v>229</v>
      </c>
      <c r="E106" s="397"/>
      <c r="F106" s="120">
        <f>F65</f>
        <v>92.71</v>
      </c>
    </row>
    <row r="107" spans="2:6">
      <c r="B107" s="79"/>
      <c r="C107" s="93" t="s">
        <v>13</v>
      </c>
      <c r="D107" s="391" t="s">
        <v>230</v>
      </c>
      <c r="E107" s="392"/>
      <c r="F107" s="120">
        <f>F80</f>
        <v>0</v>
      </c>
    </row>
    <row r="108" spans="2:6">
      <c r="B108" s="79"/>
      <c r="C108" s="93" t="s">
        <v>38</v>
      </c>
      <c r="D108" s="397" t="s">
        <v>231</v>
      </c>
      <c r="E108" s="397"/>
      <c r="F108" s="120">
        <f>F86</f>
        <v>34.1</v>
      </c>
    </row>
    <row r="109" spans="2:6">
      <c r="B109" s="79"/>
      <c r="C109" s="398" t="s">
        <v>232</v>
      </c>
      <c r="D109" s="399"/>
      <c r="E109" s="400"/>
      <c r="F109" s="173">
        <f>TRUNC(SUM(F104:F108),2)</f>
        <v>2327.08</v>
      </c>
    </row>
    <row r="110" spans="2:6">
      <c r="B110" s="79"/>
      <c r="C110" s="93" t="s">
        <v>40</v>
      </c>
      <c r="D110" s="391" t="s">
        <v>233</v>
      </c>
      <c r="E110" s="392"/>
      <c r="F110" s="174">
        <f>F100</f>
        <v>196.35</v>
      </c>
    </row>
    <row r="111" spans="2:6">
      <c r="B111" s="79"/>
      <c r="C111" s="393" t="s">
        <v>234</v>
      </c>
      <c r="D111" s="394"/>
      <c r="E111" s="362"/>
      <c r="F111" s="175">
        <f>SUM(F109:F110)</f>
        <v>2523.4299999999998</v>
      </c>
    </row>
    <row r="112" spans="2:6">
      <c r="B112" s="79"/>
      <c r="C112" s="176"/>
      <c r="D112" s="177"/>
      <c r="E112" s="177"/>
      <c r="F112" s="178"/>
    </row>
    <row r="113" spans="3:6">
      <c r="C113" s="395"/>
      <c r="D113" s="395"/>
      <c r="E113" s="395"/>
      <c r="F113" s="395"/>
    </row>
    <row r="128" spans="3:6">
      <c r="C128" s="78" t="s">
        <v>191</v>
      </c>
    </row>
    <row r="129" spans="3:3">
      <c r="C129" s="78" t="s">
        <v>235</v>
      </c>
    </row>
  </sheetData>
  <sheetProtection algorithmName="SHA-512" hashValue="yHuPRdp2iPLlM4sRSFhPM4ww3r8ZJjkQKT5UfzPK5QQIThoeMlOALsAujHOl7m995JJfbAC8ZdC6cEKRBQkFbg==" saltValue="JcGJhmRkwl5kHS2Fwv8iXA==" spinCount="100000" sheet="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37"/>
  <sheetViews>
    <sheetView showGridLines="0" tabSelected="1" zoomScaleNormal="100" workbookViewId="0">
      <selection activeCell="F16" sqref="F16"/>
    </sheetView>
  </sheetViews>
  <sheetFormatPr defaultRowHeight="15.75"/>
  <cols>
    <col min="1" max="1" width="7.42578125" style="196" customWidth="1"/>
    <col min="2" max="2" width="5" style="196" customWidth="1"/>
    <col min="3" max="3" width="33.7109375" style="196" customWidth="1"/>
    <col min="4" max="4" width="10.140625" style="196" customWidth="1"/>
    <col min="5" max="5" width="7.85546875" style="196" customWidth="1"/>
    <col min="6" max="6" width="9.140625" style="196" customWidth="1"/>
    <col min="7" max="7" width="19.42578125" style="196" customWidth="1"/>
    <col min="8" max="8" width="17" style="196" customWidth="1"/>
    <col min="9" max="9" width="19.140625" style="196" customWidth="1"/>
    <col min="10" max="10" width="17.42578125" style="196" customWidth="1"/>
    <col min="11" max="11" width="1.85546875" style="196" hidden="1" customWidth="1"/>
    <col min="12" max="12" width="1.7109375" style="196" hidden="1" customWidth="1"/>
    <col min="13" max="13" width="21.28515625" style="196" hidden="1" customWidth="1"/>
    <col min="14" max="14" width="16.5703125" style="196" hidden="1" customWidth="1"/>
    <col min="15" max="16384" width="9.140625" style="196"/>
  </cols>
  <sheetData>
    <row r="1" spans="1:14">
      <c r="A1" s="411" t="s">
        <v>410</v>
      </c>
      <c r="B1" s="412"/>
      <c r="C1" s="412"/>
      <c r="D1" s="412"/>
      <c r="E1" s="412"/>
      <c r="F1" s="412"/>
      <c r="G1" s="412"/>
      <c r="H1" s="412"/>
      <c r="I1" s="412"/>
      <c r="J1" s="413"/>
    </row>
    <row r="2" spans="1:14">
      <c r="A2" s="414"/>
      <c r="B2" s="415"/>
      <c r="C2" s="415"/>
      <c r="D2" s="415"/>
      <c r="E2" s="415"/>
      <c r="F2" s="415"/>
      <c r="G2" s="415"/>
      <c r="H2" s="415"/>
      <c r="I2" s="415"/>
      <c r="J2" s="416"/>
    </row>
    <row r="3" spans="1:14" ht="15.75" customHeight="1">
      <c r="A3" s="425" t="s">
        <v>380</v>
      </c>
      <c r="B3" s="427" t="s">
        <v>236</v>
      </c>
      <c r="C3" s="421" t="s">
        <v>381</v>
      </c>
      <c r="D3" s="429" t="s">
        <v>382</v>
      </c>
      <c r="E3" s="431" t="s">
        <v>383</v>
      </c>
      <c r="F3" s="432"/>
      <c r="G3" s="433" t="s">
        <v>384</v>
      </c>
      <c r="H3" s="417" t="s">
        <v>385</v>
      </c>
      <c r="I3" s="435" t="s">
        <v>411</v>
      </c>
      <c r="J3" s="417" t="s">
        <v>386</v>
      </c>
      <c r="M3" s="423" t="s">
        <v>409</v>
      </c>
    </row>
    <row r="4" spans="1:14" ht="33" customHeight="1">
      <c r="A4" s="426"/>
      <c r="B4" s="428"/>
      <c r="C4" s="422"/>
      <c r="D4" s="430"/>
      <c r="E4" s="203" t="s">
        <v>387</v>
      </c>
      <c r="F4" s="205" t="s">
        <v>388</v>
      </c>
      <c r="G4" s="434"/>
      <c r="H4" s="418"/>
      <c r="I4" s="435"/>
      <c r="J4" s="418"/>
      <c r="K4" s="211"/>
      <c r="L4" s="211"/>
      <c r="M4" s="423"/>
    </row>
    <row r="5" spans="1:14" ht="31.5">
      <c r="A5" s="212"/>
      <c r="B5" s="204">
        <v>47</v>
      </c>
      <c r="C5" s="197" t="s">
        <v>389</v>
      </c>
      <c r="D5" s="204" t="s">
        <v>20</v>
      </c>
      <c r="E5" s="204">
        <v>1</v>
      </c>
      <c r="F5" s="204">
        <v>1</v>
      </c>
      <c r="G5" s="198">
        <f>'Planilha Almoxarife'!$F$111</f>
        <v>2771.45</v>
      </c>
      <c r="H5" s="198">
        <f>G5*F5</f>
        <v>2771.45</v>
      </c>
      <c r="I5" s="198">
        <f t="shared" ref="I5:I24" si="0">J5/F5</f>
        <v>33257.4</v>
      </c>
      <c r="J5" s="198">
        <f t="shared" ref="J5:J24" si="1">H5*12</f>
        <v>33257.4</v>
      </c>
      <c r="K5" s="211"/>
      <c r="L5" s="211"/>
      <c r="M5" s="198">
        <v>33257.4</v>
      </c>
      <c r="N5" s="206">
        <f t="shared" ref="N5:N24" si="2">M5-I5</f>
        <v>0</v>
      </c>
    </row>
    <row r="6" spans="1:14" ht="31.5">
      <c r="A6" s="213"/>
      <c r="B6" s="208">
        <v>48</v>
      </c>
      <c r="C6" s="209" t="s">
        <v>393</v>
      </c>
      <c r="D6" s="208" t="s">
        <v>20</v>
      </c>
      <c r="E6" s="208">
        <v>1</v>
      </c>
      <c r="F6" s="208">
        <v>2</v>
      </c>
      <c r="G6" s="210">
        <f>'Planilha Aux. Almoxarife'!$F$111</f>
        <v>2523.4299999999998</v>
      </c>
      <c r="H6" s="210">
        <f t="shared" ref="H6:H24" si="3">G6*F6</f>
        <v>5046.8599999999997</v>
      </c>
      <c r="I6" s="210">
        <f t="shared" si="0"/>
        <v>30281.16</v>
      </c>
      <c r="J6" s="210">
        <f t="shared" si="1"/>
        <v>60562.32</v>
      </c>
      <c r="K6" s="211"/>
      <c r="L6" s="211"/>
      <c r="M6" s="198">
        <v>30409.32</v>
      </c>
      <c r="N6" s="206">
        <f t="shared" si="2"/>
        <v>128.16</v>
      </c>
    </row>
    <row r="7" spans="1:14" ht="47.25">
      <c r="A7" s="213"/>
      <c r="B7" s="204">
        <v>49</v>
      </c>
      <c r="C7" s="197" t="s">
        <v>392</v>
      </c>
      <c r="D7" s="204" t="s">
        <v>20</v>
      </c>
      <c r="E7" s="204">
        <v>1</v>
      </c>
      <c r="F7" s="204">
        <v>4</v>
      </c>
      <c r="G7" s="198">
        <f>'Planilha Inspetor Alunos'!$F$112</f>
        <v>1902.61</v>
      </c>
      <c r="H7" s="198">
        <f t="shared" si="3"/>
        <v>7610.44</v>
      </c>
      <c r="I7" s="198">
        <f t="shared" si="0"/>
        <v>22831.32</v>
      </c>
      <c r="J7" s="198">
        <f t="shared" si="1"/>
        <v>91325.28</v>
      </c>
      <c r="K7" s="211"/>
      <c r="L7" s="211"/>
      <c r="M7" s="198">
        <v>22832</v>
      </c>
      <c r="N7" s="206">
        <f t="shared" si="2"/>
        <v>0.68</v>
      </c>
    </row>
    <row r="8" spans="1:14" ht="31.5">
      <c r="A8" s="213"/>
      <c r="B8" s="208">
        <v>50</v>
      </c>
      <c r="C8" s="209" t="s">
        <v>391</v>
      </c>
      <c r="D8" s="208" t="s">
        <v>20</v>
      </c>
      <c r="E8" s="208">
        <v>1</v>
      </c>
      <c r="F8" s="208">
        <v>4</v>
      </c>
      <c r="G8" s="210">
        <f>'Planilha Cozinheiro'!$F$111</f>
        <v>3441.56</v>
      </c>
      <c r="H8" s="210">
        <f t="shared" si="3"/>
        <v>13766.24</v>
      </c>
      <c r="I8" s="210">
        <f t="shared" si="0"/>
        <v>41298.720000000001</v>
      </c>
      <c r="J8" s="210">
        <f t="shared" si="1"/>
        <v>165194.88</v>
      </c>
      <c r="K8" s="211"/>
      <c r="L8" s="211"/>
      <c r="M8" s="210">
        <v>41298.720000000001</v>
      </c>
      <c r="N8" s="206">
        <f t="shared" si="2"/>
        <v>0</v>
      </c>
    </row>
    <row r="9" spans="1:14" ht="31.5">
      <c r="A9" s="213"/>
      <c r="B9" s="204">
        <v>51</v>
      </c>
      <c r="C9" s="197" t="s">
        <v>390</v>
      </c>
      <c r="D9" s="204" t="s">
        <v>20</v>
      </c>
      <c r="E9" s="204">
        <v>1</v>
      </c>
      <c r="F9" s="204">
        <v>10</v>
      </c>
      <c r="G9" s="198">
        <f>'Planilha Aux. Cozinha'!$F$111</f>
        <v>2561.89</v>
      </c>
      <c r="H9" s="198">
        <f t="shared" si="3"/>
        <v>25618.9</v>
      </c>
      <c r="I9" s="198">
        <f t="shared" si="0"/>
        <v>30742.68</v>
      </c>
      <c r="J9" s="198">
        <f t="shared" si="1"/>
        <v>307426.8</v>
      </c>
      <c r="K9" s="211"/>
      <c r="L9" s="211"/>
      <c r="M9" s="198">
        <v>30742.68</v>
      </c>
      <c r="N9" s="206">
        <f t="shared" si="2"/>
        <v>0</v>
      </c>
    </row>
    <row r="10" spans="1:14" ht="37.5" customHeight="1">
      <c r="A10" s="213"/>
      <c r="B10" s="208">
        <v>52</v>
      </c>
      <c r="C10" s="209" t="s">
        <v>394</v>
      </c>
      <c r="D10" s="208" t="s">
        <v>20</v>
      </c>
      <c r="E10" s="208">
        <v>1</v>
      </c>
      <c r="F10" s="208">
        <v>6</v>
      </c>
      <c r="G10" s="210">
        <f>'Planilha Aux. Serv. Oper.'!$F$111</f>
        <v>2570.44</v>
      </c>
      <c r="H10" s="210">
        <f t="shared" si="3"/>
        <v>15422.64</v>
      </c>
      <c r="I10" s="210">
        <f t="shared" si="0"/>
        <v>30845.279999999999</v>
      </c>
      <c r="J10" s="210">
        <f t="shared" si="1"/>
        <v>185071.68</v>
      </c>
      <c r="K10" s="211"/>
      <c r="L10" s="211"/>
      <c r="M10" s="210">
        <v>30900</v>
      </c>
      <c r="N10" s="206">
        <f t="shared" si="2"/>
        <v>54.72</v>
      </c>
    </row>
    <row r="11" spans="1:14" ht="31.5">
      <c r="A11" s="213"/>
      <c r="B11" s="204">
        <v>53</v>
      </c>
      <c r="C11" s="197" t="s">
        <v>395</v>
      </c>
      <c r="D11" s="204" t="s">
        <v>20</v>
      </c>
      <c r="E11" s="204">
        <v>1</v>
      </c>
      <c r="F11" s="204">
        <v>2</v>
      </c>
      <c r="G11" s="198">
        <f>'Planilha Eletricista'!$F$112</f>
        <v>4338.3</v>
      </c>
      <c r="H11" s="198">
        <f t="shared" si="3"/>
        <v>8676.6</v>
      </c>
      <c r="I11" s="198">
        <f t="shared" si="0"/>
        <v>52059.6</v>
      </c>
      <c r="J11" s="198">
        <f t="shared" si="1"/>
        <v>104119.2</v>
      </c>
      <c r="K11" s="211"/>
      <c r="L11" s="211"/>
      <c r="M11" s="198">
        <v>52059.6</v>
      </c>
      <c r="N11" s="206">
        <f t="shared" si="2"/>
        <v>0</v>
      </c>
    </row>
    <row r="12" spans="1:14" ht="31.5">
      <c r="A12" s="213"/>
      <c r="B12" s="208">
        <v>54</v>
      </c>
      <c r="C12" s="209" t="s">
        <v>396</v>
      </c>
      <c r="D12" s="208" t="s">
        <v>20</v>
      </c>
      <c r="E12" s="208">
        <v>1</v>
      </c>
      <c r="F12" s="208">
        <v>2</v>
      </c>
      <c r="G12" s="210">
        <f>'Planilha Aux. Eletricista'!$F$111</f>
        <v>2714.26</v>
      </c>
      <c r="H12" s="210">
        <f t="shared" si="3"/>
        <v>5428.52</v>
      </c>
      <c r="I12" s="210">
        <f t="shared" si="0"/>
        <v>32571.119999999999</v>
      </c>
      <c r="J12" s="210">
        <f t="shared" si="1"/>
        <v>65142.239999999998</v>
      </c>
      <c r="K12" s="211"/>
      <c r="L12" s="211"/>
      <c r="M12" s="210">
        <v>32571.119999999999</v>
      </c>
      <c r="N12" s="206">
        <f t="shared" si="2"/>
        <v>0</v>
      </c>
    </row>
    <row r="13" spans="1:14" ht="31.5">
      <c r="A13" s="213"/>
      <c r="B13" s="204">
        <v>55</v>
      </c>
      <c r="C13" s="197" t="s">
        <v>397</v>
      </c>
      <c r="D13" s="204" t="s">
        <v>20</v>
      </c>
      <c r="E13" s="204">
        <v>1</v>
      </c>
      <c r="F13" s="204">
        <v>2</v>
      </c>
      <c r="G13" s="198">
        <f>'Planilha Pedreiro'!$F$111</f>
        <v>3289.72</v>
      </c>
      <c r="H13" s="198">
        <f t="shared" si="3"/>
        <v>6579.44</v>
      </c>
      <c r="I13" s="198">
        <f t="shared" si="0"/>
        <v>39476.639999999999</v>
      </c>
      <c r="J13" s="198">
        <f t="shared" si="1"/>
        <v>78953.279999999999</v>
      </c>
      <c r="K13" s="211"/>
      <c r="L13" s="211"/>
      <c r="M13" s="198">
        <v>39476.639999999999</v>
      </c>
      <c r="N13" s="206">
        <f t="shared" si="2"/>
        <v>0</v>
      </c>
    </row>
    <row r="14" spans="1:14" ht="31.5">
      <c r="A14" s="207">
        <v>6</v>
      </c>
      <c r="B14" s="208">
        <v>56</v>
      </c>
      <c r="C14" s="209" t="s">
        <v>398</v>
      </c>
      <c r="D14" s="208" t="s">
        <v>20</v>
      </c>
      <c r="E14" s="208">
        <v>1</v>
      </c>
      <c r="F14" s="208">
        <v>2</v>
      </c>
      <c r="G14" s="210">
        <f>'Planilha Aux. Pedreiro'!$F$111</f>
        <v>2540.1999999999998</v>
      </c>
      <c r="H14" s="210">
        <f t="shared" si="3"/>
        <v>5080.3999999999996</v>
      </c>
      <c r="I14" s="210">
        <f t="shared" si="0"/>
        <v>30482.400000000001</v>
      </c>
      <c r="J14" s="210">
        <f t="shared" si="1"/>
        <v>60964.800000000003</v>
      </c>
      <c r="K14" s="211"/>
      <c r="L14" s="211"/>
      <c r="M14" s="210">
        <v>30482.400000000001</v>
      </c>
      <c r="N14" s="206">
        <f t="shared" si="2"/>
        <v>0</v>
      </c>
    </row>
    <row r="15" spans="1:14" ht="31.5">
      <c r="A15" s="213"/>
      <c r="B15" s="204">
        <v>57</v>
      </c>
      <c r="C15" s="197" t="s">
        <v>399</v>
      </c>
      <c r="D15" s="204" t="s">
        <v>20</v>
      </c>
      <c r="E15" s="204">
        <v>1</v>
      </c>
      <c r="F15" s="204">
        <v>2</v>
      </c>
      <c r="G15" s="198">
        <f>'Planilha Aux. Manut. Pre.'!$F$111</f>
        <v>2512.42</v>
      </c>
      <c r="H15" s="198">
        <f t="shared" si="3"/>
        <v>5024.84</v>
      </c>
      <c r="I15" s="198">
        <f t="shared" si="0"/>
        <v>30149.040000000001</v>
      </c>
      <c r="J15" s="198">
        <f t="shared" si="1"/>
        <v>60298.080000000002</v>
      </c>
      <c r="K15" s="211"/>
      <c r="L15" s="211"/>
      <c r="M15" s="198">
        <v>30149.040000000001</v>
      </c>
      <c r="N15" s="206">
        <f t="shared" si="2"/>
        <v>0</v>
      </c>
    </row>
    <row r="16" spans="1:14" ht="31.5">
      <c r="A16" s="213"/>
      <c r="B16" s="208">
        <v>58</v>
      </c>
      <c r="C16" s="209" t="s">
        <v>400</v>
      </c>
      <c r="D16" s="208" t="s">
        <v>20</v>
      </c>
      <c r="E16" s="208">
        <v>1</v>
      </c>
      <c r="F16" s="208">
        <v>2</v>
      </c>
      <c r="G16" s="210">
        <f>'Planilha Pintor'!$F$112</f>
        <v>3885.88</v>
      </c>
      <c r="H16" s="210">
        <f t="shared" si="3"/>
        <v>7771.76</v>
      </c>
      <c r="I16" s="210">
        <f t="shared" si="0"/>
        <v>46630.559999999998</v>
      </c>
      <c r="J16" s="210">
        <f t="shared" si="1"/>
        <v>93261.119999999995</v>
      </c>
      <c r="K16" s="211"/>
      <c r="L16" s="211"/>
      <c r="M16" s="210">
        <v>46630.559999999998</v>
      </c>
      <c r="N16" s="206">
        <f t="shared" si="2"/>
        <v>0</v>
      </c>
    </row>
    <row r="17" spans="1:14" ht="31.5">
      <c r="A17" s="213"/>
      <c r="B17" s="204">
        <v>59</v>
      </c>
      <c r="C17" s="197" t="s">
        <v>401</v>
      </c>
      <c r="D17" s="204" t="s">
        <v>20</v>
      </c>
      <c r="E17" s="204">
        <v>1</v>
      </c>
      <c r="F17" s="204">
        <v>2</v>
      </c>
      <c r="G17" s="198">
        <f>'Planilha Bomb. Hidrául.'!$F$111</f>
        <v>3279.48</v>
      </c>
      <c r="H17" s="198">
        <f t="shared" si="3"/>
        <v>6558.96</v>
      </c>
      <c r="I17" s="198">
        <f t="shared" si="0"/>
        <v>39353.760000000002</v>
      </c>
      <c r="J17" s="198">
        <f t="shared" si="1"/>
        <v>78707.520000000004</v>
      </c>
      <c r="K17" s="211"/>
      <c r="L17" s="211"/>
      <c r="M17" s="198">
        <v>39353.760000000002</v>
      </c>
      <c r="N17" s="206">
        <f t="shared" si="2"/>
        <v>0</v>
      </c>
    </row>
    <row r="18" spans="1:14" ht="31.5">
      <c r="A18" s="213"/>
      <c r="B18" s="208">
        <v>60</v>
      </c>
      <c r="C18" s="209" t="s">
        <v>402</v>
      </c>
      <c r="D18" s="208" t="s">
        <v>20</v>
      </c>
      <c r="E18" s="208">
        <v>1</v>
      </c>
      <c r="F18" s="208">
        <v>2</v>
      </c>
      <c r="G18" s="210">
        <f>'Planilha Carpinteiro'!$F$111</f>
        <v>3308.86</v>
      </c>
      <c r="H18" s="210">
        <f t="shared" si="3"/>
        <v>6617.72</v>
      </c>
      <c r="I18" s="210">
        <f t="shared" si="0"/>
        <v>39706.32</v>
      </c>
      <c r="J18" s="210">
        <f t="shared" si="1"/>
        <v>79412.639999999999</v>
      </c>
      <c r="K18" s="211"/>
      <c r="L18" s="211"/>
      <c r="M18" s="210">
        <v>39706.32</v>
      </c>
      <c r="N18" s="206">
        <f t="shared" si="2"/>
        <v>0</v>
      </c>
    </row>
    <row r="19" spans="1:14" ht="31.5">
      <c r="A19" s="213"/>
      <c r="B19" s="204">
        <v>61</v>
      </c>
      <c r="C19" s="197" t="s">
        <v>403</v>
      </c>
      <c r="D19" s="204" t="s">
        <v>20</v>
      </c>
      <c r="E19" s="204">
        <v>1</v>
      </c>
      <c r="F19" s="204">
        <v>8</v>
      </c>
      <c r="G19" s="198">
        <f>'Planilha Contínuo'!$F$111</f>
        <v>2505.94</v>
      </c>
      <c r="H19" s="198">
        <f t="shared" si="3"/>
        <v>20047.52</v>
      </c>
      <c r="I19" s="198">
        <f t="shared" si="0"/>
        <v>30071.279999999999</v>
      </c>
      <c r="J19" s="198">
        <f t="shared" si="1"/>
        <v>240570.23999999999</v>
      </c>
      <c r="K19" s="211"/>
      <c r="L19" s="211"/>
      <c r="M19" s="198">
        <v>30071.279999999999</v>
      </c>
      <c r="N19" s="206">
        <f t="shared" si="2"/>
        <v>0</v>
      </c>
    </row>
    <row r="20" spans="1:14" ht="31.5">
      <c r="A20" s="213"/>
      <c r="B20" s="208">
        <v>62</v>
      </c>
      <c r="C20" s="209" t="s">
        <v>404</v>
      </c>
      <c r="D20" s="208" t="s">
        <v>20</v>
      </c>
      <c r="E20" s="208">
        <v>1</v>
      </c>
      <c r="F20" s="208">
        <v>4</v>
      </c>
      <c r="G20" s="210">
        <f>'Planilha Motorista'!$F$111</f>
        <v>3457.32</v>
      </c>
      <c r="H20" s="210">
        <f t="shared" si="3"/>
        <v>13829.28</v>
      </c>
      <c r="I20" s="210">
        <f t="shared" si="0"/>
        <v>41487.839999999997</v>
      </c>
      <c r="J20" s="210">
        <f t="shared" si="1"/>
        <v>165951.35999999999</v>
      </c>
      <c r="K20" s="211"/>
      <c r="L20" s="211"/>
      <c r="M20" s="210">
        <v>41500</v>
      </c>
      <c r="N20" s="206">
        <f t="shared" si="2"/>
        <v>12.16</v>
      </c>
    </row>
    <row r="21" spans="1:14" ht="31.5">
      <c r="A21" s="213"/>
      <c r="B21" s="204">
        <v>63</v>
      </c>
      <c r="C21" s="197" t="s">
        <v>405</v>
      </c>
      <c r="D21" s="204" t="s">
        <v>20</v>
      </c>
      <c r="E21" s="204">
        <v>1</v>
      </c>
      <c r="F21" s="204">
        <v>1</v>
      </c>
      <c r="G21" s="198">
        <f>'Planilha Operador M. Copiad.'!$F$111</f>
        <v>2499.75</v>
      </c>
      <c r="H21" s="198">
        <f t="shared" si="3"/>
        <v>2499.75</v>
      </c>
      <c r="I21" s="198">
        <f t="shared" si="0"/>
        <v>29997</v>
      </c>
      <c r="J21" s="198">
        <f t="shared" si="1"/>
        <v>29997</v>
      </c>
      <c r="K21" s="211"/>
      <c r="L21" s="211"/>
      <c r="M21" s="198">
        <v>30000</v>
      </c>
      <c r="N21" s="206">
        <f t="shared" si="2"/>
        <v>3</v>
      </c>
    </row>
    <row r="22" spans="1:14" ht="31.5">
      <c r="A22" s="213"/>
      <c r="B22" s="208">
        <v>64</v>
      </c>
      <c r="C22" s="209" t="s">
        <v>406</v>
      </c>
      <c r="D22" s="208" t="s">
        <v>20</v>
      </c>
      <c r="E22" s="208">
        <v>1</v>
      </c>
      <c r="F22" s="208">
        <v>20</v>
      </c>
      <c r="G22" s="210">
        <f>'Planilha Trab. Agropecuário'!$F$111</f>
        <v>2517.16</v>
      </c>
      <c r="H22" s="210">
        <f t="shared" si="3"/>
        <v>50343.199999999997</v>
      </c>
      <c r="I22" s="210">
        <f t="shared" si="0"/>
        <v>30205.919999999998</v>
      </c>
      <c r="J22" s="210">
        <f t="shared" si="1"/>
        <v>604118.4</v>
      </c>
      <c r="K22" s="211"/>
      <c r="L22" s="211"/>
      <c r="M22" s="210">
        <v>30300</v>
      </c>
      <c r="N22" s="206">
        <f t="shared" si="2"/>
        <v>94.08</v>
      </c>
    </row>
    <row r="23" spans="1:14" ht="31.5">
      <c r="A23" s="213"/>
      <c r="B23" s="204">
        <v>65</v>
      </c>
      <c r="C23" s="197" t="s">
        <v>407</v>
      </c>
      <c r="D23" s="204" t="s">
        <v>20</v>
      </c>
      <c r="E23" s="204">
        <v>1</v>
      </c>
      <c r="F23" s="204">
        <v>2</v>
      </c>
      <c r="G23" s="198">
        <f>'Planilha Tratorista'!$F$111</f>
        <v>2821.15</v>
      </c>
      <c r="H23" s="198">
        <f t="shared" si="3"/>
        <v>5642.3</v>
      </c>
      <c r="I23" s="198">
        <f t="shared" si="0"/>
        <v>33853.800000000003</v>
      </c>
      <c r="J23" s="198">
        <f t="shared" si="1"/>
        <v>67707.600000000006</v>
      </c>
      <c r="K23" s="211"/>
      <c r="L23" s="211"/>
      <c r="M23" s="198">
        <v>33900</v>
      </c>
      <c r="N23" s="206">
        <f t="shared" si="2"/>
        <v>46.2</v>
      </c>
    </row>
    <row r="24" spans="1:14" ht="31.5">
      <c r="A24" s="214"/>
      <c r="B24" s="208">
        <v>66</v>
      </c>
      <c r="C24" s="209" t="s">
        <v>408</v>
      </c>
      <c r="D24" s="208" t="s">
        <v>20</v>
      </c>
      <c r="E24" s="208">
        <v>1</v>
      </c>
      <c r="F24" s="208">
        <v>4</v>
      </c>
      <c r="G24" s="210">
        <f>'Planilha Vaqueiro'!$F$112</f>
        <v>3258.35</v>
      </c>
      <c r="H24" s="210">
        <f t="shared" si="3"/>
        <v>13033.4</v>
      </c>
      <c r="I24" s="210">
        <f t="shared" si="0"/>
        <v>39100.199999999997</v>
      </c>
      <c r="J24" s="210">
        <f t="shared" si="1"/>
        <v>156400.79999999999</v>
      </c>
      <c r="K24" s="211"/>
      <c r="L24" s="211"/>
      <c r="M24" s="210">
        <v>39100.199999999997</v>
      </c>
      <c r="N24" s="206">
        <f t="shared" si="2"/>
        <v>0</v>
      </c>
    </row>
    <row r="25" spans="1:14">
      <c r="A25" s="199"/>
      <c r="B25" s="199"/>
      <c r="C25" s="200"/>
      <c r="D25" s="199"/>
      <c r="E25" s="199"/>
      <c r="F25" s="199"/>
      <c r="G25" s="201"/>
      <c r="H25" s="201"/>
      <c r="J25" s="201"/>
      <c r="K25" s="211"/>
      <c r="L25" s="211"/>
    </row>
    <row r="26" spans="1:14">
      <c r="A26" s="199"/>
      <c r="B26" s="199"/>
      <c r="C26" s="200"/>
      <c r="D26" s="199"/>
      <c r="E26" s="423" t="s">
        <v>412</v>
      </c>
      <c r="F26" s="421">
        <f>SUM(F5:F24)</f>
        <v>82</v>
      </c>
      <c r="G26" s="421" t="s">
        <v>77</v>
      </c>
      <c r="H26" s="424">
        <f>SUM(H5:H24)</f>
        <v>227370.22</v>
      </c>
      <c r="I26" s="436">
        <f>SUM(I5:I24)</f>
        <v>704402.04</v>
      </c>
      <c r="J26" s="419">
        <f>SUM(J5:J24)</f>
        <v>2728442.64</v>
      </c>
      <c r="K26" s="211"/>
      <c r="L26" s="211"/>
      <c r="M26" s="424">
        <f>SUM(M5:M24)</f>
        <v>704741.04</v>
      </c>
      <c r="N26" s="438">
        <f>SUM(N5:N25)</f>
        <v>339</v>
      </c>
    </row>
    <row r="27" spans="1:14">
      <c r="A27" s="199"/>
      <c r="B27" s="199"/>
      <c r="C27" s="200"/>
      <c r="D27" s="199"/>
      <c r="E27" s="423"/>
      <c r="F27" s="422"/>
      <c r="G27" s="422"/>
      <c r="H27" s="423"/>
      <c r="I27" s="437"/>
      <c r="J27" s="420"/>
      <c r="M27" s="423"/>
      <c r="N27" s="438"/>
    </row>
    <row r="28" spans="1:14">
      <c r="A28" s="199"/>
      <c r="B28" s="199"/>
      <c r="C28" s="200"/>
      <c r="D28" s="199"/>
      <c r="E28" s="199"/>
      <c r="F28" s="199"/>
      <c r="G28" s="201"/>
      <c r="H28" s="201"/>
      <c r="J28" s="201"/>
    </row>
    <row r="29" spans="1:14">
      <c r="C29" s="202"/>
    </row>
    <row r="30" spans="1:14">
      <c r="C30" s="202"/>
    </row>
    <row r="31" spans="1:14">
      <c r="C31" s="202"/>
    </row>
    <row r="32" spans="1:14">
      <c r="C32" s="202"/>
    </row>
    <row r="33" spans="3:3">
      <c r="C33" s="202"/>
    </row>
    <row r="34" spans="3:3">
      <c r="C34" s="202"/>
    </row>
    <row r="35" spans="3:3">
      <c r="C35" s="202"/>
    </row>
    <row r="36" spans="3:3">
      <c r="C36" s="202"/>
    </row>
    <row r="37" spans="3:3">
      <c r="C37" s="202"/>
    </row>
  </sheetData>
  <mergeCells count="19">
    <mergeCell ref="M26:M27"/>
    <mergeCell ref="I26:I27"/>
    <mergeCell ref="M3:M4"/>
    <mergeCell ref="N26:N27"/>
    <mergeCell ref="F26:F27"/>
    <mergeCell ref="A1:J2"/>
    <mergeCell ref="J3:J4"/>
    <mergeCell ref="J26:J27"/>
    <mergeCell ref="G26:G27"/>
    <mergeCell ref="E26:E27"/>
    <mergeCell ref="H26:H27"/>
    <mergeCell ref="A3:A4"/>
    <mergeCell ref="B3:B4"/>
    <mergeCell ref="C3:C4"/>
    <mergeCell ref="D3:D4"/>
    <mergeCell ref="E3:F3"/>
    <mergeCell ref="G3:G4"/>
    <mergeCell ref="H3:H4"/>
    <mergeCell ref="I3:I4"/>
  </mergeCells>
  <pageMargins left="0.511811024" right="0.511811024" top="0.78740157499999996" bottom="0.78740157499999996" header="0.31496062000000002" footer="0.31496062000000002"/>
  <pageSetup paperSize="9" scale="52" orientation="portrait" verticalDpi="0" r:id="rId1"/>
  <headerFooter>
    <oddHeader xml:space="preserve">&amp;CALERTA SERVIÇOS
    Rua: Estelita Cruz, nº 209 – Alto Branco – Campina Grande – PB
Tele/Fax: (083) 3341 – 1700 - CNPJ: 04.427.309/0001-13
E-mail: comercial3@grupoalertasv.com.br
</oddHeader>
  </headerFooter>
</worksheet>
</file>

<file path=xl/worksheets/sheet6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15" t="s">
        <v>354</v>
      </c>
      <c r="B1" s="215"/>
      <c r="C1" s="215"/>
      <c r="D1" s="215"/>
      <c r="E1" s="215"/>
      <c r="F1" s="215"/>
      <c r="G1" s="215"/>
    </row>
    <row r="3" spans="1:7">
      <c r="B3" s="3" t="s">
        <v>1</v>
      </c>
      <c r="C3" s="216"/>
      <c r="D3" s="216"/>
      <c r="E3" s="216"/>
      <c r="F3" s="216"/>
      <c r="G3" s="216"/>
    </row>
    <row r="4" spans="1:7">
      <c r="B4" s="3" t="s">
        <v>2</v>
      </c>
      <c r="C4" s="216"/>
      <c r="D4" s="216"/>
      <c r="E4" s="216"/>
      <c r="F4" s="216"/>
      <c r="G4" s="216"/>
    </row>
    <row r="5" spans="1:7">
      <c r="B5" s="3" t="s">
        <v>3</v>
      </c>
      <c r="C5" s="216"/>
      <c r="D5" s="216"/>
      <c r="E5" s="216"/>
      <c r="F5" s="216"/>
      <c r="G5" s="216"/>
    </row>
    <row r="7" spans="1:7">
      <c r="A7" s="217" t="s">
        <v>4</v>
      </c>
      <c r="B7" s="217"/>
      <c r="C7" s="217"/>
      <c r="D7" s="217"/>
      <c r="E7" s="217"/>
      <c r="F7" s="217"/>
      <c r="G7" s="217"/>
    </row>
    <row r="8" spans="1:7">
      <c r="A8" s="4" t="s">
        <v>5</v>
      </c>
      <c r="B8" s="218" t="s">
        <v>6</v>
      </c>
      <c r="C8" s="219"/>
      <c r="D8" s="219"/>
      <c r="E8" s="219"/>
      <c r="F8" s="220"/>
      <c r="G8" s="4"/>
    </row>
    <row r="9" spans="1:7">
      <c r="A9" s="4" t="s">
        <v>7</v>
      </c>
      <c r="B9" s="218" t="s">
        <v>8</v>
      </c>
      <c r="C9" s="219"/>
      <c r="D9" s="219"/>
      <c r="E9" s="219"/>
      <c r="F9" s="220"/>
      <c r="G9" s="4" t="s">
        <v>9</v>
      </c>
    </row>
    <row r="10" spans="1:7">
      <c r="A10" s="4" t="s">
        <v>10</v>
      </c>
      <c r="B10" s="218" t="s">
        <v>355</v>
      </c>
      <c r="C10" s="219"/>
      <c r="D10" s="219"/>
      <c r="E10" s="219"/>
      <c r="F10" s="220"/>
      <c r="G10" s="6" t="s">
        <v>12</v>
      </c>
    </row>
    <row r="11" spans="1:7">
      <c r="A11" s="4" t="s">
        <v>13</v>
      </c>
      <c r="B11" s="218" t="s">
        <v>14</v>
      </c>
      <c r="C11" s="219"/>
      <c r="D11" s="219"/>
      <c r="E11" s="219"/>
      <c r="F11" s="220"/>
      <c r="G11" s="4">
        <v>12</v>
      </c>
    </row>
    <row r="12" spans="1:7">
      <c r="G12" s="7"/>
    </row>
    <row r="13" spans="1:7">
      <c r="A13" s="221" t="s">
        <v>15</v>
      </c>
      <c r="B13" s="221"/>
      <c r="C13" s="221"/>
      <c r="D13" s="221"/>
      <c r="E13" s="221"/>
      <c r="F13" s="221"/>
      <c r="G13" s="221"/>
    </row>
    <row r="14" spans="1:7" ht="15" customHeight="1">
      <c r="A14" s="8" t="s">
        <v>16</v>
      </c>
      <c r="B14" s="5"/>
      <c r="C14" s="222"/>
      <c r="D14" s="223" t="s">
        <v>17</v>
      </c>
      <c r="E14" s="224"/>
      <c r="F14" s="217" t="s">
        <v>18</v>
      </c>
      <c r="G14" s="217"/>
    </row>
    <row r="15" spans="1:7" ht="13.5">
      <c r="A15" s="225" t="s">
        <v>356</v>
      </c>
      <c r="B15" s="225"/>
      <c r="C15" s="226"/>
      <c r="D15" s="227" t="s">
        <v>357</v>
      </c>
      <c r="E15" s="228"/>
      <c r="F15" s="229" t="s">
        <v>358</v>
      </c>
      <c r="G15" s="230"/>
    </row>
    <row r="17" spans="1:7">
      <c r="A17" s="231" t="s">
        <v>21</v>
      </c>
      <c r="B17" s="231"/>
      <c r="C17" s="231"/>
      <c r="D17" s="231"/>
      <c r="E17" s="231"/>
      <c r="F17" s="231"/>
      <c r="G17" s="231"/>
    </row>
    <row r="18" spans="1:7">
      <c r="B18" s="10"/>
      <c r="C18" s="10"/>
      <c r="D18" s="10"/>
      <c r="E18" s="10"/>
      <c r="F18" s="11"/>
      <c r="G18" s="10"/>
    </row>
    <row r="19" spans="1:7">
      <c r="A19" s="217" t="s">
        <v>22</v>
      </c>
      <c r="B19" s="217"/>
      <c r="C19" s="217"/>
      <c r="D19" s="217"/>
      <c r="E19" s="217"/>
      <c r="F19" s="217"/>
      <c r="G19" s="217"/>
    </row>
    <row r="20" spans="1:7">
      <c r="A20" s="4">
        <v>1</v>
      </c>
      <c r="B20" s="232" t="s">
        <v>23</v>
      </c>
      <c r="C20" s="233"/>
      <c r="D20" s="233"/>
      <c r="E20" s="234"/>
      <c r="F20" s="222" t="s">
        <v>359</v>
      </c>
      <c r="G20" s="224"/>
    </row>
    <row r="21" spans="1:7">
      <c r="A21" s="4">
        <v>2</v>
      </c>
      <c r="B21" s="218" t="s">
        <v>25</v>
      </c>
      <c r="C21" s="219"/>
      <c r="D21" s="219"/>
      <c r="E21" s="220"/>
      <c r="F21" s="235">
        <v>873.6</v>
      </c>
      <c r="G21" s="236"/>
    </row>
    <row r="22" spans="1:7">
      <c r="A22" s="4">
        <v>3</v>
      </c>
      <c r="B22" s="218" t="s">
        <v>26</v>
      </c>
      <c r="C22" s="219"/>
      <c r="D22" s="219"/>
      <c r="E22" s="220"/>
      <c r="F22" s="237" t="s">
        <v>27</v>
      </c>
      <c r="G22" s="238"/>
    </row>
    <row r="23" spans="1:7">
      <c r="A23" s="4">
        <v>4</v>
      </c>
      <c r="B23" s="218" t="s">
        <v>28</v>
      </c>
      <c r="C23" s="219"/>
      <c r="D23" s="219"/>
      <c r="E23" s="220"/>
      <c r="F23" s="239" t="s">
        <v>29</v>
      </c>
      <c r="G23" s="240"/>
    </row>
    <row r="24" spans="1:7">
      <c r="A24" s="10"/>
      <c r="B24" s="12"/>
      <c r="C24" s="12"/>
      <c r="D24" s="12"/>
      <c r="E24" s="12"/>
      <c r="F24" s="11"/>
      <c r="G24" s="13"/>
    </row>
    <row r="25" spans="1:7">
      <c r="A25" s="10"/>
      <c r="B25" s="241" t="s">
        <v>30</v>
      </c>
      <c r="C25" s="241"/>
      <c r="D25" s="241"/>
      <c r="E25" s="241"/>
      <c r="F25" s="241"/>
      <c r="G25" s="241"/>
    </row>
    <row r="26" spans="1:7">
      <c r="D26" s="67"/>
    </row>
    <row r="27" spans="1:7">
      <c r="B27" s="4">
        <v>1</v>
      </c>
      <c r="C27" s="217" t="s">
        <v>31</v>
      </c>
      <c r="D27" s="217"/>
      <c r="E27" s="217"/>
      <c r="F27" s="15" t="s">
        <v>32</v>
      </c>
      <c r="G27" s="16" t="s">
        <v>33</v>
      </c>
    </row>
    <row r="28" spans="1:7">
      <c r="B28" s="4" t="s">
        <v>5</v>
      </c>
      <c r="C28" s="242" t="s">
        <v>34</v>
      </c>
      <c r="D28" s="242"/>
      <c r="E28" s="242"/>
      <c r="F28" s="17">
        <v>100</v>
      </c>
      <c r="G28" s="18">
        <v>873.6</v>
      </c>
    </row>
    <row r="29" spans="1:7">
      <c r="B29" s="4" t="s">
        <v>7</v>
      </c>
      <c r="C29" s="242" t="s">
        <v>35</v>
      </c>
      <c r="D29" s="242"/>
      <c r="E29" s="242"/>
      <c r="F29" s="19"/>
      <c r="G29" s="17">
        <f>F29*G28</f>
        <v>0</v>
      </c>
    </row>
    <row r="30" spans="1:7">
      <c r="B30" s="4" t="s">
        <v>10</v>
      </c>
      <c r="C30" s="242" t="s">
        <v>36</v>
      </c>
      <c r="D30" s="242"/>
      <c r="E30" s="242"/>
      <c r="F30" s="19"/>
      <c r="G30" s="17">
        <v>0</v>
      </c>
    </row>
    <row r="31" spans="1:7">
      <c r="B31" s="4" t="s">
        <v>13</v>
      </c>
      <c r="C31" s="242" t="s">
        <v>37</v>
      </c>
      <c r="D31" s="242"/>
      <c r="E31" s="242"/>
      <c r="F31" s="19"/>
      <c r="G31" s="17">
        <v>0</v>
      </c>
    </row>
    <row r="32" spans="1:7">
      <c r="B32" s="4" t="s">
        <v>38</v>
      </c>
      <c r="C32" s="242" t="s">
        <v>39</v>
      </c>
      <c r="D32" s="242"/>
      <c r="E32" s="242"/>
      <c r="F32" s="19"/>
      <c r="G32" s="17">
        <v>0</v>
      </c>
    </row>
    <row r="33" spans="1:7">
      <c r="B33" s="4" t="s">
        <v>40</v>
      </c>
      <c r="C33" s="242" t="s">
        <v>41</v>
      </c>
      <c r="D33" s="242"/>
      <c r="E33" s="242"/>
      <c r="F33" s="19"/>
      <c r="G33" s="17">
        <v>0</v>
      </c>
    </row>
    <row r="34" spans="1:7">
      <c r="B34" s="4" t="s">
        <v>42</v>
      </c>
      <c r="C34" s="242" t="s">
        <v>43</v>
      </c>
      <c r="D34" s="242"/>
      <c r="E34" s="242"/>
      <c r="F34" s="19"/>
      <c r="G34" s="17">
        <v>0</v>
      </c>
    </row>
    <row r="35" spans="1:7">
      <c r="B35" s="4" t="s">
        <v>44</v>
      </c>
      <c r="C35" s="242" t="s">
        <v>45</v>
      </c>
      <c r="D35" s="242"/>
      <c r="E35" s="242"/>
      <c r="F35" s="19"/>
      <c r="G35" s="17">
        <f>F35*G28</f>
        <v>0</v>
      </c>
    </row>
    <row r="36" spans="1:7">
      <c r="B36" s="222" t="s">
        <v>46</v>
      </c>
      <c r="C36" s="223"/>
      <c r="D36" s="223"/>
      <c r="E36" s="223"/>
      <c r="F36" s="224"/>
      <c r="G36" s="15">
        <f>SUM(G28:G35)</f>
        <v>873.6</v>
      </c>
    </row>
    <row r="38" spans="1:7" ht="15.75" customHeight="1">
      <c r="A38" s="243" t="s">
        <v>47</v>
      </c>
      <c r="B38" s="243"/>
      <c r="C38" s="243"/>
      <c r="D38" s="243"/>
      <c r="E38" s="243"/>
      <c r="F38" s="243"/>
      <c r="G38" s="10"/>
    </row>
    <row r="40" spans="1:7" ht="15.75" customHeight="1">
      <c r="A40" s="4">
        <v>2</v>
      </c>
      <c r="B40" s="222" t="s">
        <v>48</v>
      </c>
      <c r="C40" s="223"/>
      <c r="D40" s="223"/>
      <c r="E40" s="224"/>
      <c r="F40" s="15" t="s">
        <v>33</v>
      </c>
    </row>
    <row r="41" spans="1:7" ht="15.75" customHeight="1">
      <c r="A41" s="4" t="s">
        <v>5</v>
      </c>
      <c r="B41" s="218" t="s">
        <v>49</v>
      </c>
      <c r="C41" s="219"/>
      <c r="D41" s="20">
        <v>12</v>
      </c>
      <c r="E41" s="21">
        <v>6</v>
      </c>
      <c r="F41" s="22">
        <f>IF(((E41*15-G36*6%)&lt;=0),"0,00",E41*15-G36*6%)</f>
        <v>37.58</v>
      </c>
    </row>
    <row r="42" spans="1:7">
      <c r="A42" s="4" t="s">
        <v>7</v>
      </c>
      <c r="B42" s="218" t="s">
        <v>50</v>
      </c>
      <c r="C42" s="219"/>
      <c r="D42" s="20"/>
      <c r="E42" s="21">
        <v>20</v>
      </c>
      <c r="F42" s="23">
        <f>E42*22</f>
        <v>440</v>
      </c>
      <c r="G42" s="24"/>
    </row>
    <row r="43" spans="1:7">
      <c r="A43" s="4" t="s">
        <v>10</v>
      </c>
      <c r="B43" s="218" t="s">
        <v>51</v>
      </c>
      <c r="C43" s="219"/>
      <c r="D43" s="219"/>
      <c r="E43" s="220"/>
      <c r="F43" s="23">
        <v>150</v>
      </c>
      <c r="G43" s="24"/>
    </row>
    <row r="44" spans="1:7">
      <c r="A44" s="4" t="s">
        <v>13</v>
      </c>
      <c r="B44" s="218" t="s">
        <v>52</v>
      </c>
      <c r="C44" s="219"/>
      <c r="D44" s="219"/>
      <c r="E44" s="220"/>
      <c r="F44" s="26">
        <v>0</v>
      </c>
      <c r="G44" s="24"/>
    </row>
    <row r="45" spans="1:7">
      <c r="A45" s="4" t="s">
        <v>38</v>
      </c>
      <c r="B45" s="218" t="s">
        <v>53</v>
      </c>
      <c r="C45" s="219"/>
      <c r="D45" s="219"/>
      <c r="E45" s="220"/>
      <c r="F45" s="23">
        <v>2.5</v>
      </c>
      <c r="G45" s="24"/>
    </row>
    <row r="46" spans="1:7">
      <c r="A46" s="4" t="s">
        <v>42</v>
      </c>
      <c r="B46" s="218" t="s">
        <v>54</v>
      </c>
      <c r="C46" s="219"/>
      <c r="D46" s="219"/>
      <c r="E46" s="220"/>
      <c r="F46" s="23">
        <v>4.5</v>
      </c>
      <c r="G46" s="24"/>
    </row>
    <row r="47" spans="1:7">
      <c r="A47" s="4" t="s">
        <v>44</v>
      </c>
      <c r="B47" s="244" t="s">
        <v>55</v>
      </c>
      <c r="C47" s="245"/>
      <c r="D47" s="245"/>
      <c r="E47" s="246"/>
      <c r="F47" s="25">
        <v>0</v>
      </c>
      <c r="G47" s="24"/>
    </row>
    <row r="48" spans="1:7">
      <c r="A48" s="217" t="s">
        <v>56</v>
      </c>
      <c r="B48" s="217"/>
      <c r="C48" s="217"/>
      <c r="D48" s="217"/>
      <c r="E48" s="217"/>
      <c r="F48" s="27">
        <f>SUM(F41:F47)</f>
        <v>634.58000000000004</v>
      </c>
      <c r="G48" s="24"/>
    </row>
    <row r="49" spans="1:7">
      <c r="G49" s="24"/>
    </row>
    <row r="50" spans="1:7" ht="15.75" customHeight="1">
      <c r="A50" s="243" t="s">
        <v>57</v>
      </c>
      <c r="B50" s="243"/>
      <c r="C50" s="243"/>
      <c r="D50" s="243"/>
      <c r="E50" s="243"/>
      <c r="F50" s="243"/>
      <c r="G50" s="24"/>
    </row>
    <row r="51" spans="1:7">
      <c r="G51" s="24"/>
    </row>
    <row r="52" spans="1:7">
      <c r="A52" s="4">
        <v>3</v>
      </c>
      <c r="B52" s="217" t="s">
        <v>58</v>
      </c>
      <c r="C52" s="217"/>
      <c r="D52" s="217"/>
      <c r="E52" s="217"/>
      <c r="F52" s="15" t="s">
        <v>33</v>
      </c>
      <c r="G52" s="7"/>
    </row>
    <row r="53" spans="1:7">
      <c r="A53" s="4" t="s">
        <v>5</v>
      </c>
      <c r="B53" s="242" t="s">
        <v>59</v>
      </c>
      <c r="C53" s="242"/>
      <c r="D53" s="242"/>
      <c r="E53" s="242"/>
      <c r="F53" s="22" t="e">
        <f>#REF!</f>
        <v>#REF!</v>
      </c>
      <c r="G53" s="10"/>
    </row>
    <row r="54" spans="1:7">
      <c r="A54" s="4" t="s">
        <v>7</v>
      </c>
      <c r="B54" s="218" t="s">
        <v>60</v>
      </c>
      <c r="C54" s="219"/>
      <c r="D54" s="219"/>
      <c r="E54" s="220"/>
      <c r="F54" s="17">
        <v>0</v>
      </c>
      <c r="G54" s="12"/>
    </row>
    <row r="55" spans="1:7">
      <c r="A55" s="4" t="s">
        <v>10</v>
      </c>
      <c r="B55" s="242" t="s">
        <v>360</v>
      </c>
      <c r="C55" s="242"/>
      <c r="D55" s="242"/>
      <c r="E55" s="242"/>
      <c r="F55" s="17">
        <v>23.4</v>
      </c>
      <c r="G55" s="12"/>
    </row>
    <row r="56" spans="1:7">
      <c r="A56" s="4" t="s">
        <v>13</v>
      </c>
      <c r="B56" s="242" t="s">
        <v>62</v>
      </c>
      <c r="C56" s="242"/>
      <c r="D56" s="242"/>
      <c r="E56" s="242"/>
      <c r="F56" s="17">
        <v>0</v>
      </c>
      <c r="G56" s="10"/>
    </row>
    <row r="57" spans="1:7">
      <c r="A57" s="217" t="s">
        <v>63</v>
      </c>
      <c r="B57" s="217"/>
      <c r="C57" s="217"/>
      <c r="D57" s="217"/>
      <c r="E57" s="217"/>
      <c r="F57" s="15" t="e">
        <f>SUM(F53:F56)</f>
        <v>#REF!</v>
      </c>
      <c r="G57" s="12"/>
    </row>
    <row r="58" spans="1:7">
      <c r="G58" s="10"/>
    </row>
    <row r="59" spans="1:7">
      <c r="A59" s="231" t="s">
        <v>64</v>
      </c>
      <c r="B59" s="231"/>
      <c r="C59" s="231"/>
      <c r="D59" s="231"/>
      <c r="E59" s="231"/>
      <c r="F59" s="231"/>
    </row>
    <row r="60" spans="1:7">
      <c r="A60" s="9"/>
      <c r="B60" s="9"/>
      <c r="C60" s="9"/>
      <c r="D60" s="9"/>
      <c r="E60" s="9"/>
      <c r="F60" s="9"/>
    </row>
    <row r="61" spans="1:7">
      <c r="A61" s="9"/>
      <c r="B61" s="231" t="s">
        <v>65</v>
      </c>
      <c r="C61" s="231"/>
      <c r="D61" s="231"/>
      <c r="E61" s="231"/>
      <c r="F61" s="231"/>
    </row>
    <row r="62" spans="1:7">
      <c r="B62" s="1" t="s">
        <v>66</v>
      </c>
    </row>
    <row r="63" spans="1:7">
      <c r="A63" s="5" t="s">
        <v>67</v>
      </c>
      <c r="B63" s="217" t="s">
        <v>68</v>
      </c>
      <c r="C63" s="217"/>
      <c r="D63" s="217"/>
      <c r="E63" s="5" t="s">
        <v>32</v>
      </c>
      <c r="F63" s="15" t="s">
        <v>33</v>
      </c>
    </row>
    <row r="64" spans="1:7">
      <c r="A64" s="4" t="s">
        <v>5</v>
      </c>
      <c r="B64" s="242" t="s">
        <v>69</v>
      </c>
      <c r="C64" s="242"/>
      <c r="D64" s="242"/>
      <c r="E64" s="28">
        <v>0.2</v>
      </c>
      <c r="F64" s="17">
        <f t="shared" ref="F64:F71" si="0">E64*$G$36</f>
        <v>174.72</v>
      </c>
      <c r="G64" s="291"/>
    </row>
    <row r="65" spans="1:9">
      <c r="A65" s="4" t="s">
        <v>7</v>
      </c>
      <c r="B65" s="242" t="s">
        <v>70</v>
      </c>
      <c r="C65" s="242"/>
      <c r="D65" s="242"/>
      <c r="E65" s="28">
        <v>1.4999999999999999E-2</v>
      </c>
      <c r="F65" s="17">
        <f t="shared" si="0"/>
        <v>13.1</v>
      </c>
      <c r="G65" s="291"/>
    </row>
    <row r="66" spans="1:9">
      <c r="A66" s="4" t="s">
        <v>10</v>
      </c>
      <c r="B66" s="242" t="s">
        <v>71</v>
      </c>
      <c r="C66" s="242"/>
      <c r="D66" s="242"/>
      <c r="E66" s="28">
        <v>0.01</v>
      </c>
      <c r="F66" s="17">
        <f t="shared" si="0"/>
        <v>8.74</v>
      </c>
      <c r="G66" s="291"/>
    </row>
    <row r="67" spans="1:9">
      <c r="A67" s="4" t="s">
        <v>13</v>
      </c>
      <c r="B67" s="242" t="s">
        <v>72</v>
      </c>
      <c r="C67" s="242"/>
      <c r="D67" s="242"/>
      <c r="E67" s="28">
        <v>2E-3</v>
      </c>
      <c r="F67" s="17">
        <f t="shared" si="0"/>
        <v>1.75</v>
      </c>
      <c r="G67" s="291"/>
    </row>
    <row r="68" spans="1:9">
      <c r="A68" s="4" t="s">
        <v>38</v>
      </c>
      <c r="B68" s="242" t="s">
        <v>73</v>
      </c>
      <c r="C68" s="242"/>
      <c r="D68" s="242"/>
      <c r="E68" s="28">
        <v>2.5000000000000001E-2</v>
      </c>
      <c r="F68" s="17">
        <f t="shared" si="0"/>
        <v>21.84</v>
      </c>
      <c r="G68" s="291"/>
    </row>
    <row r="69" spans="1:9">
      <c r="A69" s="4" t="s">
        <v>40</v>
      </c>
      <c r="B69" s="242" t="s">
        <v>74</v>
      </c>
      <c r="C69" s="242"/>
      <c r="D69" s="242"/>
      <c r="E69" s="28">
        <v>0.08</v>
      </c>
      <c r="F69" s="17">
        <f t="shared" si="0"/>
        <v>69.89</v>
      </c>
      <c r="G69" s="291"/>
    </row>
    <row r="70" spans="1:9">
      <c r="A70" s="4" t="s">
        <v>42</v>
      </c>
      <c r="B70" s="247" t="s">
        <v>361</v>
      </c>
      <c r="C70" s="247"/>
      <c r="D70" s="247"/>
      <c r="E70" s="28">
        <v>0.03</v>
      </c>
      <c r="F70" s="17">
        <f t="shared" si="0"/>
        <v>26.21</v>
      </c>
      <c r="G70" s="291"/>
    </row>
    <row r="71" spans="1:9">
      <c r="A71" s="4" t="s">
        <v>44</v>
      </c>
      <c r="B71" s="242" t="s">
        <v>76</v>
      </c>
      <c r="C71" s="242"/>
      <c r="D71" s="242"/>
      <c r="E71" s="28">
        <v>6.0000000000000001E-3</v>
      </c>
      <c r="F71" s="17">
        <f t="shared" si="0"/>
        <v>5.24</v>
      </c>
      <c r="G71" s="291"/>
    </row>
    <row r="72" spans="1:9">
      <c r="A72" s="217" t="s">
        <v>77</v>
      </c>
      <c r="B72" s="217"/>
      <c r="C72" s="217"/>
      <c r="D72" s="217"/>
      <c r="E72" s="29">
        <f>SUM(E64:E71)</f>
        <v>0.36799999999999999</v>
      </c>
      <c r="F72" s="15">
        <f>SUM(F64:F71)</f>
        <v>321.49</v>
      </c>
    </row>
    <row r="73" spans="1:9">
      <c r="A73" s="14"/>
      <c r="B73" s="14"/>
      <c r="C73" s="14"/>
      <c r="D73" s="14"/>
      <c r="E73" s="30"/>
      <c r="F73" s="31"/>
    </row>
    <row r="74" spans="1:9">
      <c r="A74" s="248" t="s">
        <v>78</v>
      </c>
      <c r="B74" s="248"/>
      <c r="C74" s="248"/>
      <c r="D74" s="248"/>
      <c r="E74" s="248"/>
      <c r="F74" s="248"/>
    </row>
    <row r="75" spans="1:9">
      <c r="B75" s="10"/>
      <c r="C75" s="10"/>
      <c r="D75" s="10"/>
      <c r="E75" s="32"/>
    </row>
    <row r="76" spans="1:9">
      <c r="A76" s="5" t="s">
        <v>79</v>
      </c>
      <c r="B76" s="217" t="s">
        <v>80</v>
      </c>
      <c r="C76" s="217"/>
      <c r="D76" s="217"/>
      <c r="E76" s="5" t="s">
        <v>32</v>
      </c>
      <c r="F76" s="15" t="s">
        <v>33</v>
      </c>
    </row>
    <row r="77" spans="1:9">
      <c r="A77" s="4" t="s">
        <v>5</v>
      </c>
      <c r="B77" s="242" t="s">
        <v>80</v>
      </c>
      <c r="C77" s="242"/>
      <c r="D77" s="242"/>
      <c r="E77" s="28">
        <v>8.3299999999999999E-2</v>
      </c>
      <c r="F77" s="17">
        <f>E77*$G$36</f>
        <v>72.77</v>
      </c>
      <c r="G77" s="33"/>
    </row>
    <row r="78" spans="1:9">
      <c r="A78" s="217" t="s">
        <v>81</v>
      </c>
      <c r="B78" s="217"/>
      <c r="C78" s="217"/>
      <c r="D78" s="217"/>
      <c r="E78" s="29">
        <f>SUM(E77:E77)</f>
        <v>8.3299999999999999E-2</v>
      </c>
      <c r="F78" s="15">
        <f>SUM(F77:F77)</f>
        <v>72.77</v>
      </c>
    </row>
    <row r="79" spans="1:9">
      <c r="A79" s="34" t="s">
        <v>7</v>
      </c>
      <c r="B79" s="249" t="s">
        <v>82</v>
      </c>
      <c r="C79" s="249"/>
      <c r="D79" s="249"/>
      <c r="E79" s="28">
        <f>E72*E78</f>
        <v>3.0700000000000002E-2</v>
      </c>
      <c r="F79" s="35">
        <f>F78*E72</f>
        <v>26.78</v>
      </c>
      <c r="G79" s="33"/>
      <c r="H79" s="33"/>
      <c r="I79" s="33"/>
    </row>
    <row r="80" spans="1:9">
      <c r="A80" s="222" t="s">
        <v>77</v>
      </c>
      <c r="B80" s="223"/>
      <c r="C80" s="223"/>
      <c r="D80" s="223"/>
      <c r="E80" s="29">
        <f>E73*E78</f>
        <v>0</v>
      </c>
      <c r="F80" s="15">
        <f>SUM(F78:F79)</f>
        <v>99.55</v>
      </c>
      <c r="G80" s="33"/>
    </row>
    <row r="81" spans="1:8">
      <c r="B81" s="10"/>
      <c r="C81" s="10"/>
      <c r="D81" s="10"/>
      <c r="E81" s="32"/>
    </row>
    <row r="82" spans="1:8">
      <c r="A82" s="5" t="s">
        <v>83</v>
      </c>
      <c r="B82" s="221" t="s">
        <v>84</v>
      </c>
      <c r="C82" s="221"/>
      <c r="D82" s="221"/>
      <c r="E82" s="5" t="s">
        <v>32</v>
      </c>
      <c r="F82" s="15" t="s">
        <v>33</v>
      </c>
    </row>
    <row r="83" spans="1:8">
      <c r="A83" s="4" t="s">
        <v>5</v>
      </c>
      <c r="B83" s="218" t="s">
        <v>85</v>
      </c>
      <c r="C83" s="219"/>
      <c r="D83" s="220"/>
      <c r="E83" s="28">
        <v>2.0000000000000001E-4</v>
      </c>
      <c r="F83" s="17">
        <f>E83*$G$36</f>
        <v>0.17</v>
      </c>
    </row>
    <row r="84" spans="1:8" ht="32.25" customHeight="1">
      <c r="A84" s="34" t="s">
        <v>7</v>
      </c>
      <c r="B84" s="249" t="s">
        <v>86</v>
      </c>
      <c r="C84" s="249"/>
      <c r="D84" s="249"/>
      <c r="E84" s="36">
        <f>E83*E72</f>
        <v>1E-4</v>
      </c>
      <c r="F84" s="35">
        <f>F83*E72</f>
        <v>0.06</v>
      </c>
    </row>
    <row r="85" spans="1:8">
      <c r="A85" s="222" t="s">
        <v>77</v>
      </c>
      <c r="B85" s="223"/>
      <c r="C85" s="223"/>
      <c r="D85" s="224"/>
      <c r="E85" s="29">
        <f>SUM(E83:E84)</f>
        <v>2.9999999999999997E-4</v>
      </c>
      <c r="F85" s="15">
        <f>SUM(F83:F84)</f>
        <v>0.23</v>
      </c>
    </row>
    <row r="87" spans="1:8">
      <c r="A87" s="241" t="s">
        <v>87</v>
      </c>
      <c r="B87" s="241"/>
      <c r="C87" s="241"/>
      <c r="D87" s="241"/>
      <c r="E87" s="241"/>
      <c r="F87" s="241"/>
    </row>
    <row r="88" spans="1:8">
      <c r="G88" s="37"/>
    </row>
    <row r="89" spans="1:8">
      <c r="A89" s="5" t="s">
        <v>88</v>
      </c>
      <c r="B89" s="217" t="s">
        <v>89</v>
      </c>
      <c r="C89" s="217"/>
      <c r="D89" s="217"/>
      <c r="E89" s="5" t="s">
        <v>32</v>
      </c>
      <c r="F89" s="15" t="s">
        <v>33</v>
      </c>
    </row>
    <row r="90" spans="1:8">
      <c r="A90" s="34" t="s">
        <v>5</v>
      </c>
      <c r="B90" s="250" t="s">
        <v>90</v>
      </c>
      <c r="C90" s="250"/>
      <c r="D90" s="250"/>
      <c r="E90" s="36">
        <v>4.1999999999999997E-3</v>
      </c>
      <c r="F90" s="35">
        <f>E90*$G$36</f>
        <v>3.67</v>
      </c>
      <c r="G90" s="33"/>
      <c r="H90" s="33"/>
    </row>
    <row r="91" spans="1:8">
      <c r="A91" s="34" t="s">
        <v>7</v>
      </c>
      <c r="B91" s="249" t="s">
        <v>91</v>
      </c>
      <c r="C91" s="249"/>
      <c r="D91" s="249"/>
      <c r="E91" s="36">
        <v>2.9999999999999997E-4</v>
      </c>
      <c r="F91" s="35">
        <f>F90*E69</f>
        <v>0.28999999999999998</v>
      </c>
      <c r="G91" s="10"/>
    </row>
    <row r="92" spans="1:8" ht="12.75" customHeight="1">
      <c r="A92" s="34" t="s">
        <v>10</v>
      </c>
      <c r="B92" s="251" t="s">
        <v>92</v>
      </c>
      <c r="C92" s="251"/>
      <c r="D92" s="251"/>
      <c r="E92" s="36">
        <v>4.3499999999999997E-2</v>
      </c>
      <c r="F92" s="35">
        <f>E92*$G$36</f>
        <v>38</v>
      </c>
      <c r="G92" s="10"/>
    </row>
    <row r="93" spans="1:8">
      <c r="A93" s="34" t="s">
        <v>13</v>
      </c>
      <c r="B93" s="249" t="s">
        <v>93</v>
      </c>
      <c r="C93" s="249"/>
      <c r="D93" s="249"/>
      <c r="E93" s="36">
        <v>1.9400000000000001E-2</v>
      </c>
      <c r="F93" s="35">
        <f>E93*$G$36</f>
        <v>16.95</v>
      </c>
      <c r="G93" s="7"/>
    </row>
    <row r="94" spans="1:8">
      <c r="A94" s="34" t="s">
        <v>38</v>
      </c>
      <c r="B94" s="249" t="s">
        <v>94</v>
      </c>
      <c r="C94" s="249"/>
      <c r="D94" s="249"/>
      <c r="E94" s="36">
        <f>E93*E72</f>
        <v>7.1000000000000004E-3</v>
      </c>
      <c r="F94" s="35">
        <f>E94*$G$36</f>
        <v>6.2</v>
      </c>
      <c r="G94" s="7"/>
    </row>
    <row r="95" spans="1:8" ht="12.75" customHeight="1">
      <c r="A95" s="34" t="s">
        <v>40</v>
      </c>
      <c r="B95" s="252" t="s">
        <v>95</v>
      </c>
      <c r="C95" s="253"/>
      <c r="D95" s="254"/>
      <c r="E95" s="38">
        <v>6.4999999999999997E-3</v>
      </c>
      <c r="F95" s="35">
        <f>E95*$G$36</f>
        <v>5.68</v>
      </c>
      <c r="G95" s="7"/>
    </row>
    <row r="96" spans="1:8">
      <c r="A96" s="255" t="s">
        <v>77</v>
      </c>
      <c r="B96" s="256"/>
      <c r="C96" s="256"/>
      <c r="D96" s="257"/>
      <c r="E96" s="39">
        <f>SUM(E90:E95)</f>
        <v>8.1000000000000003E-2</v>
      </c>
      <c r="F96" s="40">
        <f>SUM(F90:F95)</f>
        <v>70.790000000000006</v>
      </c>
      <c r="G96" s="10"/>
    </row>
    <row r="98" spans="1:7">
      <c r="A98" s="241" t="s">
        <v>96</v>
      </c>
      <c r="B98" s="241"/>
      <c r="C98" s="241"/>
      <c r="D98" s="241"/>
      <c r="E98" s="241"/>
      <c r="F98" s="241"/>
    </row>
    <row r="100" spans="1:7" ht="30.75" customHeight="1">
      <c r="A100" s="41" t="s">
        <v>97</v>
      </c>
      <c r="B100" s="258" t="s">
        <v>98</v>
      </c>
      <c r="C100" s="259"/>
      <c r="D100" s="260"/>
      <c r="E100" s="41" t="s">
        <v>32</v>
      </c>
      <c r="F100" s="40" t="s">
        <v>33</v>
      </c>
    </row>
    <row r="101" spans="1:7">
      <c r="A101" s="34" t="s">
        <v>5</v>
      </c>
      <c r="B101" s="261" t="s">
        <v>362</v>
      </c>
      <c r="C101" s="261"/>
      <c r="D101" s="261"/>
      <c r="E101" s="46">
        <v>0.121</v>
      </c>
      <c r="F101" s="35">
        <f t="shared" ref="F101:F106" si="1">E101*$G$36</f>
        <v>105.71</v>
      </c>
      <c r="G101" s="43"/>
    </row>
    <row r="102" spans="1:7">
      <c r="A102" s="34" t="s">
        <v>7</v>
      </c>
      <c r="B102" s="249" t="s">
        <v>100</v>
      </c>
      <c r="C102" s="249"/>
      <c r="D102" s="249"/>
      <c r="E102" s="38">
        <v>1.66E-2</v>
      </c>
      <c r="F102" s="35">
        <f t="shared" si="1"/>
        <v>14.5</v>
      </c>
    </row>
    <row r="103" spans="1:7">
      <c r="A103" s="34" t="s">
        <v>10</v>
      </c>
      <c r="B103" s="262" t="s">
        <v>363</v>
      </c>
      <c r="C103" s="263"/>
      <c r="D103" s="264"/>
      <c r="E103" s="36">
        <v>2.0000000000000001E-4</v>
      </c>
      <c r="F103" s="35">
        <f t="shared" si="1"/>
        <v>0.17</v>
      </c>
    </row>
    <row r="104" spans="1:7">
      <c r="A104" s="34" t="s">
        <v>13</v>
      </c>
      <c r="B104" s="262" t="s">
        <v>102</v>
      </c>
      <c r="C104" s="263"/>
      <c r="D104" s="264"/>
      <c r="E104" s="38">
        <v>2.8E-3</v>
      </c>
      <c r="F104" s="35">
        <f t="shared" si="1"/>
        <v>2.4500000000000002</v>
      </c>
      <c r="G104" s="32"/>
    </row>
    <row r="105" spans="1:7">
      <c r="A105" s="34" t="s">
        <v>38</v>
      </c>
      <c r="B105" s="249" t="s">
        <v>103</v>
      </c>
      <c r="C105" s="249"/>
      <c r="D105" s="249"/>
      <c r="E105" s="38">
        <v>2.9999999999999997E-4</v>
      </c>
      <c r="F105" s="35">
        <f t="shared" si="1"/>
        <v>0.26</v>
      </c>
      <c r="G105" s="32"/>
    </row>
    <row r="106" spans="1:7">
      <c r="A106" s="34" t="s">
        <v>40</v>
      </c>
      <c r="B106" s="262" t="s">
        <v>104</v>
      </c>
      <c r="C106" s="263"/>
      <c r="D106" s="264"/>
      <c r="E106" s="36">
        <v>0</v>
      </c>
      <c r="F106" s="35">
        <f t="shared" si="1"/>
        <v>0</v>
      </c>
    </row>
    <row r="107" spans="1:7">
      <c r="A107" s="265" t="s">
        <v>81</v>
      </c>
      <c r="B107" s="266"/>
      <c r="C107" s="266"/>
      <c r="D107" s="267"/>
      <c r="E107" s="45">
        <f>SUM(E101:E106)</f>
        <v>0.1409</v>
      </c>
      <c r="F107" s="40">
        <f>SUM(F101:F106)</f>
        <v>123.09</v>
      </c>
    </row>
    <row r="108" spans="1:7">
      <c r="A108" s="34" t="s">
        <v>42</v>
      </c>
      <c r="B108" s="249" t="s">
        <v>364</v>
      </c>
      <c r="C108" s="249"/>
      <c r="D108" s="249"/>
      <c r="E108" s="46">
        <f>E107*E72</f>
        <v>5.1900000000000002E-2</v>
      </c>
      <c r="F108" s="35">
        <f>F107*E72</f>
        <v>45.3</v>
      </c>
    </row>
    <row r="109" spans="1:7">
      <c r="A109" s="255" t="s">
        <v>77</v>
      </c>
      <c r="B109" s="256"/>
      <c r="C109" s="256"/>
      <c r="D109" s="256"/>
      <c r="E109" s="39">
        <f>E107+E108</f>
        <v>0.1928</v>
      </c>
      <c r="F109" s="40">
        <f>SUM(F107:F108)</f>
        <v>168.39</v>
      </c>
    </row>
    <row r="111" spans="1:7">
      <c r="A111" s="231" t="s">
        <v>106</v>
      </c>
      <c r="B111" s="231"/>
      <c r="C111" s="231"/>
      <c r="D111" s="231"/>
      <c r="E111" s="231"/>
      <c r="F111" s="231"/>
    </row>
    <row r="112" spans="1:7">
      <c r="A112" s="47"/>
    </row>
    <row r="113" spans="1:8">
      <c r="A113" s="5">
        <v>4</v>
      </c>
      <c r="B113" s="217" t="s">
        <v>107</v>
      </c>
      <c r="C113" s="217"/>
      <c r="D113" s="217"/>
      <c r="E113" s="217"/>
      <c r="F113" s="17" t="s">
        <v>33</v>
      </c>
    </row>
    <row r="114" spans="1:8">
      <c r="A114" s="3" t="s">
        <v>67</v>
      </c>
      <c r="B114" s="242" t="s">
        <v>108</v>
      </c>
      <c r="C114" s="242"/>
      <c r="D114" s="242"/>
      <c r="E114" s="242"/>
      <c r="F114" s="17">
        <f>F72</f>
        <v>321.49</v>
      </c>
    </row>
    <row r="115" spans="1:8">
      <c r="A115" s="3" t="s">
        <v>79</v>
      </c>
      <c r="B115" s="268" t="s">
        <v>109</v>
      </c>
      <c r="C115" s="268"/>
      <c r="D115" s="268"/>
      <c r="E115" s="268"/>
      <c r="F115" s="17">
        <f>F80</f>
        <v>99.55</v>
      </c>
    </row>
    <row r="116" spans="1:8">
      <c r="A116" s="3" t="s">
        <v>83</v>
      </c>
      <c r="B116" s="242" t="s">
        <v>365</v>
      </c>
      <c r="C116" s="242"/>
      <c r="D116" s="242"/>
      <c r="E116" s="242"/>
      <c r="F116" s="17">
        <f>F85</f>
        <v>0.23</v>
      </c>
    </row>
    <row r="117" spans="1:8">
      <c r="A117" s="3" t="s">
        <v>88</v>
      </c>
      <c r="B117" s="242" t="s">
        <v>111</v>
      </c>
      <c r="C117" s="242"/>
      <c r="D117" s="242"/>
      <c r="E117" s="242"/>
      <c r="F117" s="17">
        <f>F96</f>
        <v>70.790000000000006</v>
      </c>
    </row>
    <row r="118" spans="1:8">
      <c r="A118" s="3" t="s">
        <v>97</v>
      </c>
      <c r="B118" s="242" t="s">
        <v>112</v>
      </c>
      <c r="C118" s="242"/>
      <c r="D118" s="242"/>
      <c r="E118" s="242"/>
      <c r="F118" s="17">
        <f>F109</f>
        <v>168.39</v>
      </c>
    </row>
    <row r="119" spans="1:8">
      <c r="A119" s="3" t="s">
        <v>113</v>
      </c>
      <c r="B119" s="242" t="s">
        <v>55</v>
      </c>
      <c r="C119" s="242"/>
      <c r="D119" s="242"/>
      <c r="E119" s="242"/>
      <c r="F119" s="17"/>
    </row>
    <row r="120" spans="1:8">
      <c r="A120" s="217" t="s">
        <v>77</v>
      </c>
      <c r="B120" s="217"/>
      <c r="C120" s="217"/>
      <c r="D120" s="217"/>
      <c r="E120" s="217"/>
      <c r="F120" s="15">
        <f>SUM(F114:F119)</f>
        <v>660.45</v>
      </c>
    </row>
    <row r="122" spans="1:8">
      <c r="A122" s="231" t="s">
        <v>366</v>
      </c>
      <c r="B122" s="231"/>
      <c r="C122" s="231"/>
      <c r="D122" s="231"/>
      <c r="E122" s="231"/>
      <c r="F122" s="231"/>
      <c r="G122" s="48"/>
    </row>
    <row r="124" spans="1:8">
      <c r="A124" s="5">
        <v>5</v>
      </c>
      <c r="B124" s="217" t="s">
        <v>115</v>
      </c>
      <c r="C124" s="217"/>
      <c r="D124" s="217"/>
      <c r="E124" s="5" t="s">
        <v>32</v>
      </c>
      <c r="F124" s="15" t="s">
        <v>33</v>
      </c>
    </row>
    <row r="125" spans="1:8">
      <c r="A125" s="34" t="s">
        <v>5</v>
      </c>
      <c r="B125" s="269" t="s">
        <v>116</v>
      </c>
      <c r="C125" s="269"/>
      <c r="D125" s="269"/>
      <c r="E125" s="46">
        <v>0.03</v>
      </c>
      <c r="F125" s="35" t="e">
        <f>E125*($G$36+$F$48+$F$57+$F$120)</f>
        <v>#REF!</v>
      </c>
    </row>
    <row r="126" spans="1:8">
      <c r="A126" s="34" t="s">
        <v>7</v>
      </c>
      <c r="B126" s="270" t="s">
        <v>117</v>
      </c>
      <c r="C126" s="271"/>
      <c r="D126" s="271"/>
      <c r="E126" s="49">
        <f>E127+E128+E129</f>
        <v>0.14249999999999999</v>
      </c>
      <c r="F126" s="40" t="e">
        <f>SUM(F127:F129)</f>
        <v>#REF!</v>
      </c>
    </row>
    <row r="127" spans="1:8">
      <c r="A127" s="34" t="s">
        <v>118</v>
      </c>
      <c r="B127" s="262" t="s">
        <v>119</v>
      </c>
      <c r="C127" s="263"/>
      <c r="D127" s="264"/>
      <c r="E127" s="36">
        <v>7.5999999999999998E-2</v>
      </c>
      <c r="F127" s="35" t="e">
        <f>E127*(G36+F48+F57+F120+F125+F131)/(1-E126)</f>
        <v>#REF!</v>
      </c>
      <c r="H127" s="68"/>
    </row>
    <row r="128" spans="1:8">
      <c r="A128" s="34" t="s">
        <v>120</v>
      </c>
      <c r="B128" s="262" t="s">
        <v>121</v>
      </c>
      <c r="C128" s="263"/>
      <c r="D128" s="264"/>
      <c r="E128" s="36">
        <v>1.6500000000000001E-2</v>
      </c>
      <c r="F128" s="35" t="e">
        <f>E128*(G36+F48+F57+F120+F125+F131)/(1-E126)</f>
        <v>#REF!</v>
      </c>
      <c r="H128" s="68"/>
    </row>
    <row r="129" spans="1:9">
      <c r="A129" s="34" t="s">
        <v>122</v>
      </c>
      <c r="B129" s="307" t="s">
        <v>123</v>
      </c>
      <c r="C129" s="308"/>
      <c r="D129" s="309"/>
      <c r="E129" s="36">
        <v>0.05</v>
      </c>
      <c r="F129" s="35" t="e">
        <f>E129*(G36+F48+F57+F120+F125+F131)/(1-E126)</f>
        <v>#REF!</v>
      </c>
      <c r="H129" s="68"/>
    </row>
    <row r="130" spans="1:9">
      <c r="A130" s="34" t="s">
        <v>124</v>
      </c>
      <c r="B130" s="262" t="s">
        <v>125</v>
      </c>
      <c r="C130" s="263"/>
      <c r="D130" s="264"/>
      <c r="E130" s="51"/>
      <c r="F130" s="40"/>
    </row>
    <row r="131" spans="1:9">
      <c r="A131" s="34" t="s">
        <v>10</v>
      </c>
      <c r="B131" s="262" t="s">
        <v>126</v>
      </c>
      <c r="C131" s="263"/>
      <c r="D131" s="264"/>
      <c r="E131" s="46">
        <v>7.0000000000000007E-2</v>
      </c>
      <c r="F131" s="35" t="e">
        <f>E131*($G$36+$F$48+$F$57+$F$120+F125)</f>
        <v>#REF!</v>
      </c>
    </row>
    <row r="132" spans="1:9">
      <c r="A132" s="255" t="s">
        <v>77</v>
      </c>
      <c r="B132" s="256"/>
      <c r="C132" s="256"/>
      <c r="D132" s="256"/>
      <c r="E132" s="257"/>
      <c r="F132" s="40" t="e">
        <f>F125+F126+F131</f>
        <v>#REF!</v>
      </c>
      <c r="G132" s="52"/>
    </row>
    <row r="135" spans="1:9" ht="32.25" customHeight="1">
      <c r="A135" s="270" t="s">
        <v>367</v>
      </c>
      <c r="B135" s="271"/>
      <c r="C135" s="271"/>
      <c r="D135" s="271"/>
      <c r="E135" s="310"/>
      <c r="F135" s="35" t="s">
        <v>33</v>
      </c>
    </row>
    <row r="136" spans="1:9">
      <c r="A136" s="34" t="s">
        <v>5</v>
      </c>
      <c r="B136" s="250" t="s">
        <v>128</v>
      </c>
      <c r="C136" s="250"/>
      <c r="D136" s="250"/>
      <c r="E136" s="250"/>
      <c r="F136" s="35">
        <f>G36</f>
        <v>873.6</v>
      </c>
    </row>
    <row r="137" spans="1:9">
      <c r="A137" s="34" t="s">
        <v>7</v>
      </c>
      <c r="B137" s="250" t="s">
        <v>129</v>
      </c>
      <c r="C137" s="250"/>
      <c r="D137" s="250"/>
      <c r="E137" s="250"/>
      <c r="F137" s="35">
        <f>F48</f>
        <v>634.58000000000004</v>
      </c>
    </row>
    <row r="138" spans="1:9">
      <c r="A138" s="34" t="s">
        <v>10</v>
      </c>
      <c r="B138" s="250" t="s">
        <v>130</v>
      </c>
      <c r="C138" s="250"/>
      <c r="D138" s="250"/>
      <c r="E138" s="250"/>
      <c r="F138" s="35" t="e">
        <f>F57</f>
        <v>#REF!</v>
      </c>
    </row>
    <row r="139" spans="1:9">
      <c r="A139" s="34" t="s">
        <v>13</v>
      </c>
      <c r="B139" s="250" t="s">
        <v>131</v>
      </c>
      <c r="C139" s="250"/>
      <c r="D139" s="250"/>
      <c r="E139" s="250"/>
      <c r="F139" s="35">
        <f>F120</f>
        <v>660.45</v>
      </c>
      <c r="G139" s="52"/>
    </row>
    <row r="140" spans="1:9" ht="16.5" customHeight="1">
      <c r="A140" s="255" t="s">
        <v>81</v>
      </c>
      <c r="B140" s="256"/>
      <c r="C140" s="256"/>
      <c r="D140" s="256"/>
      <c r="E140" s="257"/>
      <c r="F140" s="40" t="e">
        <f>SUM(F136:F139)</f>
        <v>#REF!</v>
      </c>
      <c r="G140" s="52"/>
    </row>
    <row r="141" spans="1:9">
      <c r="A141" s="34" t="s">
        <v>38</v>
      </c>
      <c r="B141" s="250" t="s">
        <v>132</v>
      </c>
      <c r="C141" s="250"/>
      <c r="D141" s="250"/>
      <c r="E141" s="250"/>
      <c r="F141" s="35" t="e">
        <f>F132</f>
        <v>#REF!</v>
      </c>
    </row>
    <row r="142" spans="1:9">
      <c r="A142" s="292" t="s">
        <v>77</v>
      </c>
      <c r="B142" s="292"/>
      <c r="C142" s="292"/>
      <c r="D142" s="292"/>
      <c r="E142" s="292"/>
      <c r="F142" s="53" t="e">
        <f>SUM(F140:F141)</f>
        <v>#REF!</v>
      </c>
      <c r="G142" s="52" t="e">
        <f>(F140+F131+F125)/(1-E126)</f>
        <v>#REF!</v>
      </c>
      <c r="H142" s="52"/>
    </row>
    <row r="143" spans="1:9">
      <c r="D143" s="293" t="s">
        <v>133</v>
      </c>
      <c r="E143" s="293"/>
      <c r="F143" s="54" t="e">
        <f>F142/G36</f>
        <v>#REF!</v>
      </c>
    </row>
    <row r="144" spans="1:9" ht="17.25" customHeight="1">
      <c r="A144" s="69"/>
      <c r="B144" s="69"/>
      <c r="C144" s="69"/>
      <c r="D144" s="69"/>
      <c r="E144" s="69"/>
      <c r="F144" s="69"/>
      <c r="G144" s="69"/>
      <c r="H144" s="69"/>
      <c r="I144" s="70"/>
    </row>
    <row r="145" spans="1:6" ht="28.5" customHeight="1">
      <c r="A145" s="294" t="s">
        <v>134</v>
      </c>
      <c r="B145" s="294"/>
      <c r="C145" s="294"/>
      <c r="D145" s="294"/>
      <c r="E145" s="294"/>
      <c r="F145" s="294"/>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95" t="s">
        <v>137</v>
      </c>
      <c r="B148" s="296"/>
      <c r="C148" s="297"/>
      <c r="D148" s="298">
        <v>8.3299999999999999E-2</v>
      </c>
      <c r="E148" s="299"/>
      <c r="F148" s="300"/>
    </row>
    <row r="149" spans="1:6" ht="16.5" customHeight="1">
      <c r="A149" s="301" t="s">
        <v>138</v>
      </c>
      <c r="B149" s="302"/>
      <c r="C149" s="303"/>
      <c r="D149" s="304">
        <v>0.121</v>
      </c>
      <c r="E149" s="305"/>
      <c r="F149" s="306"/>
    </row>
    <row r="150" spans="1:6" ht="27.75" customHeight="1">
      <c r="A150" s="272" t="s">
        <v>139</v>
      </c>
      <c r="B150" s="273"/>
      <c r="C150" s="274"/>
      <c r="D150" s="275">
        <v>0.05</v>
      </c>
      <c r="E150" s="276"/>
      <c r="F150" s="277"/>
    </row>
    <row r="151" spans="1:6" ht="18.75" customHeight="1">
      <c r="A151" s="278" t="s">
        <v>81</v>
      </c>
      <c r="B151" s="279"/>
      <c r="C151" s="280"/>
      <c r="D151" s="281">
        <v>0.25430000000000003</v>
      </c>
      <c r="E151" s="282"/>
      <c r="F151" s="283"/>
    </row>
    <row r="152" spans="1:6" ht="29.25" customHeight="1">
      <c r="A152" s="284" t="s">
        <v>140</v>
      </c>
      <c r="B152" s="285"/>
      <c r="C152" s="286"/>
      <c r="D152" s="62">
        <v>7.39</v>
      </c>
      <c r="E152" s="63">
        <v>7.6</v>
      </c>
      <c r="F152" s="64">
        <v>7.8200000000000006E-2</v>
      </c>
    </row>
    <row r="153" spans="1:6" ht="25.5" customHeight="1">
      <c r="A153" s="287" t="s">
        <v>141</v>
      </c>
      <c r="B153" s="288"/>
      <c r="C153" s="289"/>
      <c r="D153" s="65">
        <v>32.82</v>
      </c>
      <c r="E153" s="65">
        <v>33.03</v>
      </c>
      <c r="F153" s="66">
        <v>0.33250000000000002</v>
      </c>
    </row>
    <row r="154" spans="1:6" ht="40.5" customHeight="1">
      <c r="A154" s="290" t="s">
        <v>142</v>
      </c>
      <c r="B154" s="290"/>
      <c r="C154" s="290"/>
      <c r="D154" s="290"/>
      <c r="E154" s="290"/>
      <c r="F154" s="290"/>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15" t="s">
        <v>368</v>
      </c>
      <c r="B1" s="215"/>
      <c r="C1" s="215"/>
      <c r="D1" s="215"/>
      <c r="E1" s="215"/>
      <c r="F1" s="215"/>
      <c r="G1" s="215"/>
    </row>
    <row r="3" spans="1:7">
      <c r="B3" s="3" t="s">
        <v>1</v>
      </c>
      <c r="C3" s="216"/>
      <c r="D3" s="216"/>
      <c r="E3" s="216"/>
      <c r="F3" s="216"/>
      <c r="G3" s="216"/>
    </row>
    <row r="4" spans="1:7">
      <c r="B4" s="3" t="s">
        <v>2</v>
      </c>
      <c r="C4" s="216"/>
      <c r="D4" s="216"/>
      <c r="E4" s="216"/>
      <c r="F4" s="216"/>
      <c r="G4" s="216"/>
    </row>
    <row r="5" spans="1:7">
      <c r="B5" s="3" t="s">
        <v>3</v>
      </c>
      <c r="C5" s="216"/>
      <c r="D5" s="216"/>
      <c r="E5" s="216"/>
      <c r="F5" s="216"/>
      <c r="G5" s="216"/>
    </row>
    <row r="7" spans="1:7">
      <c r="A7" s="217" t="s">
        <v>4</v>
      </c>
      <c r="B7" s="217"/>
      <c r="C7" s="217"/>
      <c r="D7" s="217"/>
      <c r="E7" s="217"/>
      <c r="F7" s="217"/>
      <c r="G7" s="217"/>
    </row>
    <row r="8" spans="1:7">
      <c r="A8" s="4" t="s">
        <v>5</v>
      </c>
      <c r="B8" s="218" t="s">
        <v>6</v>
      </c>
      <c r="C8" s="219"/>
      <c r="D8" s="219"/>
      <c r="E8" s="219"/>
      <c r="F8" s="220"/>
      <c r="G8" s="4"/>
    </row>
    <row r="9" spans="1:7">
      <c r="A9" s="4" t="s">
        <v>7</v>
      </c>
      <c r="B9" s="218" t="s">
        <v>8</v>
      </c>
      <c r="C9" s="219"/>
      <c r="D9" s="219"/>
      <c r="E9" s="219"/>
      <c r="F9" s="220"/>
      <c r="G9" s="4" t="s">
        <v>9</v>
      </c>
    </row>
    <row r="10" spans="1:7">
      <c r="A10" s="4" t="s">
        <v>10</v>
      </c>
      <c r="B10" s="218" t="s">
        <v>11</v>
      </c>
      <c r="C10" s="219"/>
      <c r="D10" s="219"/>
      <c r="E10" s="219"/>
      <c r="F10" s="220"/>
      <c r="G10" s="6" t="s">
        <v>12</v>
      </c>
    </row>
    <row r="11" spans="1:7">
      <c r="A11" s="4" t="s">
        <v>13</v>
      </c>
      <c r="B11" s="218" t="s">
        <v>14</v>
      </c>
      <c r="C11" s="219"/>
      <c r="D11" s="219"/>
      <c r="E11" s="219"/>
      <c r="F11" s="220"/>
      <c r="G11" s="4">
        <v>12</v>
      </c>
    </row>
    <row r="12" spans="1:7">
      <c r="G12" s="7"/>
    </row>
    <row r="13" spans="1:7">
      <c r="A13" s="221" t="s">
        <v>15</v>
      </c>
      <c r="B13" s="221"/>
      <c r="C13" s="221"/>
      <c r="D13" s="221"/>
      <c r="E13" s="221"/>
      <c r="F13" s="221"/>
      <c r="G13" s="221"/>
    </row>
    <row r="14" spans="1:7" ht="15" customHeight="1">
      <c r="A14" s="222" t="s">
        <v>16</v>
      </c>
      <c r="B14" s="223"/>
      <c r="C14" s="224"/>
      <c r="D14" s="222" t="s">
        <v>17</v>
      </c>
      <c r="E14" s="224"/>
      <c r="F14" s="217" t="s">
        <v>18</v>
      </c>
      <c r="G14" s="217"/>
    </row>
    <row r="15" spans="1:7" ht="36" customHeight="1">
      <c r="A15" s="439" t="s">
        <v>369</v>
      </c>
      <c r="B15" s="440"/>
      <c r="C15" s="441"/>
      <c r="D15" s="442" t="s">
        <v>357</v>
      </c>
      <c r="E15" s="443"/>
      <c r="F15" s="444" t="s">
        <v>370</v>
      </c>
      <c r="G15" s="445"/>
    </row>
    <row r="17" spans="1:7">
      <c r="A17" s="231" t="s">
        <v>21</v>
      </c>
      <c r="B17" s="231"/>
      <c r="C17" s="231"/>
      <c r="D17" s="231"/>
      <c r="E17" s="231"/>
      <c r="F17" s="231"/>
      <c r="G17" s="231"/>
    </row>
    <row r="18" spans="1:7">
      <c r="B18" s="10"/>
      <c r="C18" s="10"/>
      <c r="D18" s="10"/>
      <c r="E18" s="10"/>
      <c r="F18" s="11"/>
      <c r="G18" s="10"/>
    </row>
    <row r="19" spans="1:7">
      <c r="A19" s="217" t="s">
        <v>22</v>
      </c>
      <c r="B19" s="217"/>
      <c r="C19" s="217"/>
      <c r="D19" s="217"/>
      <c r="E19" s="217"/>
      <c r="F19" s="217"/>
      <c r="G19" s="217"/>
    </row>
    <row r="20" spans="1:7">
      <c r="A20" s="4">
        <v>1</v>
      </c>
      <c r="B20" s="232" t="s">
        <v>23</v>
      </c>
      <c r="C20" s="233"/>
      <c r="D20" s="233"/>
      <c r="E20" s="234"/>
      <c r="F20" s="222" t="s">
        <v>371</v>
      </c>
      <c r="G20" s="224"/>
    </row>
    <row r="21" spans="1:7">
      <c r="A21" s="4">
        <v>2</v>
      </c>
      <c r="B21" s="218" t="s">
        <v>25</v>
      </c>
      <c r="C21" s="219"/>
      <c r="D21" s="219"/>
      <c r="E21" s="220"/>
      <c r="F21" s="235">
        <v>1035.75</v>
      </c>
      <c r="G21" s="236"/>
    </row>
    <row r="22" spans="1:7">
      <c r="A22" s="4">
        <v>3</v>
      </c>
      <c r="B22" s="218" t="s">
        <v>26</v>
      </c>
      <c r="C22" s="219"/>
      <c r="D22" s="219"/>
      <c r="E22" s="220"/>
      <c r="F22" s="237" t="s">
        <v>27</v>
      </c>
      <c r="G22" s="238"/>
    </row>
    <row r="23" spans="1:7">
      <c r="A23" s="4">
        <v>4</v>
      </c>
      <c r="B23" s="218" t="s">
        <v>28</v>
      </c>
      <c r="C23" s="219"/>
      <c r="D23" s="219"/>
      <c r="E23" s="220"/>
      <c r="F23" s="239" t="s">
        <v>29</v>
      </c>
      <c r="G23" s="240"/>
    </row>
    <row r="24" spans="1:7">
      <c r="A24" s="10"/>
      <c r="B24" s="12"/>
      <c r="C24" s="12"/>
      <c r="D24" s="12"/>
      <c r="E24" s="12"/>
      <c r="F24" s="11"/>
      <c r="G24" s="13"/>
    </row>
    <row r="25" spans="1:7">
      <c r="A25" s="10"/>
      <c r="B25" s="241" t="s">
        <v>30</v>
      </c>
      <c r="C25" s="241"/>
      <c r="D25" s="241"/>
      <c r="E25" s="241"/>
      <c r="F25" s="241"/>
      <c r="G25" s="241"/>
    </row>
    <row r="27" spans="1:7">
      <c r="B27" s="4">
        <v>1</v>
      </c>
      <c r="C27" s="217" t="s">
        <v>31</v>
      </c>
      <c r="D27" s="217"/>
      <c r="E27" s="217"/>
      <c r="F27" s="15" t="s">
        <v>32</v>
      </c>
      <c r="G27" s="16" t="s">
        <v>33</v>
      </c>
    </row>
    <row r="28" spans="1:7">
      <c r="B28" s="4" t="s">
        <v>5</v>
      </c>
      <c r="C28" s="242" t="s">
        <v>34</v>
      </c>
      <c r="D28" s="242"/>
      <c r="E28" s="242"/>
      <c r="F28" s="17">
        <v>100</v>
      </c>
      <c r="G28" s="18">
        <v>1035.75</v>
      </c>
    </row>
    <row r="29" spans="1:7">
      <c r="B29" s="4" t="s">
        <v>7</v>
      </c>
      <c r="C29" s="242" t="s">
        <v>35</v>
      </c>
      <c r="D29" s="242"/>
      <c r="E29" s="242"/>
      <c r="F29" s="19">
        <v>0.3</v>
      </c>
      <c r="G29" s="17">
        <f>F29*G28</f>
        <v>310.73</v>
      </c>
    </row>
    <row r="30" spans="1:7">
      <c r="B30" s="4" t="s">
        <v>10</v>
      </c>
      <c r="C30" s="242" t="s">
        <v>36</v>
      </c>
      <c r="D30" s="242"/>
      <c r="E30" s="242"/>
      <c r="F30" s="19"/>
      <c r="G30" s="17">
        <v>0</v>
      </c>
    </row>
    <row r="31" spans="1:7">
      <c r="B31" s="4" t="s">
        <v>13</v>
      </c>
      <c r="C31" s="242" t="s">
        <v>37</v>
      </c>
      <c r="D31" s="242"/>
      <c r="E31" s="242"/>
      <c r="F31" s="19"/>
      <c r="G31" s="17">
        <v>0</v>
      </c>
    </row>
    <row r="32" spans="1:7">
      <c r="B32" s="4" t="s">
        <v>38</v>
      </c>
      <c r="C32" s="242" t="s">
        <v>39</v>
      </c>
      <c r="D32" s="242"/>
      <c r="E32" s="242"/>
      <c r="F32" s="19"/>
      <c r="G32" s="17">
        <v>0</v>
      </c>
    </row>
    <row r="33" spans="1:7">
      <c r="B33" s="4" t="s">
        <v>40</v>
      </c>
      <c r="C33" s="242" t="s">
        <v>41</v>
      </c>
      <c r="D33" s="242"/>
      <c r="E33" s="242"/>
      <c r="F33" s="19"/>
      <c r="G33" s="17">
        <v>0</v>
      </c>
    </row>
    <row r="34" spans="1:7">
      <c r="B34" s="4" t="s">
        <v>42</v>
      </c>
      <c r="C34" s="242" t="s">
        <v>43</v>
      </c>
      <c r="D34" s="242"/>
      <c r="E34" s="242"/>
      <c r="F34" s="19"/>
      <c r="G34" s="17">
        <v>0</v>
      </c>
    </row>
    <row r="35" spans="1:7">
      <c r="B35" s="4" t="s">
        <v>44</v>
      </c>
      <c r="C35" s="242" t="s">
        <v>45</v>
      </c>
      <c r="D35" s="242"/>
      <c r="E35" s="242"/>
      <c r="F35" s="19"/>
      <c r="G35" s="17">
        <f>F35*G28</f>
        <v>0</v>
      </c>
    </row>
    <row r="36" spans="1:7">
      <c r="B36" s="222" t="s">
        <v>46</v>
      </c>
      <c r="C36" s="223"/>
      <c r="D36" s="223"/>
      <c r="E36" s="223"/>
      <c r="F36" s="224"/>
      <c r="G36" s="15">
        <f>SUM(G28:G35)</f>
        <v>1346.48</v>
      </c>
    </row>
    <row r="38" spans="1:7" ht="15.75" customHeight="1">
      <c r="A38" s="243" t="s">
        <v>47</v>
      </c>
      <c r="B38" s="243"/>
      <c r="C38" s="243"/>
      <c r="D38" s="243"/>
      <c r="E38" s="243"/>
      <c r="F38" s="243"/>
      <c r="G38" s="10"/>
    </row>
    <row r="40" spans="1:7" ht="15.75" customHeight="1">
      <c r="A40" s="4">
        <v>2</v>
      </c>
      <c r="B40" s="222" t="s">
        <v>48</v>
      </c>
      <c r="C40" s="223"/>
      <c r="D40" s="223"/>
      <c r="E40" s="224"/>
      <c r="F40" s="15" t="s">
        <v>33</v>
      </c>
    </row>
    <row r="41" spans="1:7" ht="15.75" customHeight="1">
      <c r="A41" s="4" t="s">
        <v>5</v>
      </c>
      <c r="B41" s="218" t="s">
        <v>49</v>
      </c>
      <c r="C41" s="219"/>
      <c r="D41" s="20">
        <v>12</v>
      </c>
      <c r="E41" s="21">
        <v>6</v>
      </c>
      <c r="F41" s="22">
        <f>E41*22-(G28*6%)</f>
        <v>69.86</v>
      </c>
    </row>
    <row r="42" spans="1:7">
      <c r="A42" s="4" t="s">
        <v>7</v>
      </c>
      <c r="B42" s="218" t="s">
        <v>50</v>
      </c>
      <c r="C42" s="219"/>
      <c r="D42" s="20"/>
      <c r="E42" s="21">
        <v>20</v>
      </c>
      <c r="F42" s="23">
        <f>E42*22</f>
        <v>440</v>
      </c>
      <c r="G42" s="24"/>
    </row>
    <row r="43" spans="1:7">
      <c r="A43" s="4" t="s">
        <v>10</v>
      </c>
      <c r="B43" s="218" t="s">
        <v>51</v>
      </c>
      <c r="C43" s="219"/>
      <c r="D43" s="219"/>
      <c r="E43" s="220"/>
      <c r="F43" s="25">
        <v>150</v>
      </c>
      <c r="G43" s="24"/>
    </row>
    <row r="44" spans="1:7">
      <c r="A44" s="4" t="s">
        <v>13</v>
      </c>
      <c r="B44" s="218" t="s">
        <v>52</v>
      </c>
      <c r="C44" s="219"/>
      <c r="D44" s="219"/>
      <c r="E44" s="220"/>
      <c r="F44" s="26">
        <v>0</v>
      </c>
      <c r="G44" s="24"/>
    </row>
    <row r="45" spans="1:7">
      <c r="A45" s="4" t="s">
        <v>38</v>
      </c>
      <c r="B45" s="218" t="s">
        <v>53</v>
      </c>
      <c r="C45" s="219"/>
      <c r="D45" s="219"/>
      <c r="E45" s="220"/>
      <c r="F45" s="23">
        <v>2.5</v>
      </c>
      <c r="G45" s="24"/>
    </row>
    <row r="46" spans="1:7">
      <c r="A46" s="4" t="s">
        <v>42</v>
      </c>
      <c r="B46" s="218" t="s">
        <v>54</v>
      </c>
      <c r="C46" s="219"/>
      <c r="D46" s="219"/>
      <c r="E46" s="220"/>
      <c r="F46" s="23">
        <v>4.5</v>
      </c>
      <c r="G46" s="24"/>
    </row>
    <row r="47" spans="1:7">
      <c r="A47" s="4" t="s">
        <v>44</v>
      </c>
      <c r="B47" s="244" t="s">
        <v>55</v>
      </c>
      <c r="C47" s="245"/>
      <c r="D47" s="245"/>
      <c r="E47" s="246"/>
      <c r="F47" s="25">
        <v>0</v>
      </c>
      <c r="G47" s="24"/>
    </row>
    <row r="48" spans="1:7">
      <c r="A48" s="217" t="s">
        <v>56</v>
      </c>
      <c r="B48" s="217"/>
      <c r="C48" s="217"/>
      <c r="D48" s="217"/>
      <c r="E48" s="217"/>
      <c r="F48" s="27">
        <f>SUM(F41:F47)</f>
        <v>666.86</v>
      </c>
      <c r="G48" s="24"/>
    </row>
    <row r="49" spans="1:7">
      <c r="G49" s="24"/>
    </row>
    <row r="50" spans="1:7" ht="15.75" customHeight="1">
      <c r="A50" s="243" t="s">
        <v>57</v>
      </c>
      <c r="B50" s="243"/>
      <c r="C50" s="243"/>
      <c r="D50" s="243"/>
      <c r="E50" s="243"/>
      <c r="F50" s="243"/>
      <c r="G50" s="24"/>
    </row>
    <row r="51" spans="1:7">
      <c r="G51" s="24"/>
    </row>
    <row r="52" spans="1:7">
      <c r="A52" s="4">
        <v>3</v>
      </c>
      <c r="B52" s="217" t="s">
        <v>58</v>
      </c>
      <c r="C52" s="217"/>
      <c r="D52" s="217"/>
      <c r="E52" s="217"/>
      <c r="F52" s="15" t="s">
        <v>33</v>
      </c>
      <c r="G52" s="7"/>
    </row>
    <row r="53" spans="1:7">
      <c r="A53" s="4" t="s">
        <v>5</v>
      </c>
      <c r="B53" s="242" t="s">
        <v>214</v>
      </c>
      <c r="C53" s="242"/>
      <c r="D53" s="242"/>
      <c r="E53" s="242"/>
      <c r="F53" s="22" t="e">
        <f>#REF!</f>
        <v>#REF!</v>
      </c>
      <c r="G53" s="10"/>
    </row>
    <row r="54" spans="1:7">
      <c r="A54" s="4" t="s">
        <v>7</v>
      </c>
      <c r="B54" s="218" t="s">
        <v>60</v>
      </c>
      <c r="C54" s="219"/>
      <c r="D54" s="219"/>
      <c r="E54" s="220"/>
      <c r="F54" s="17">
        <v>0</v>
      </c>
      <c r="G54" s="12"/>
    </row>
    <row r="55" spans="1:7">
      <c r="A55" s="4" t="s">
        <v>10</v>
      </c>
      <c r="B55" s="242" t="s">
        <v>61</v>
      </c>
      <c r="C55" s="242"/>
      <c r="D55" s="242"/>
      <c r="E55" s="242"/>
      <c r="F55" s="22">
        <v>23.4</v>
      </c>
      <c r="G55" s="12"/>
    </row>
    <row r="56" spans="1:7">
      <c r="A56" s="4" t="s">
        <v>13</v>
      </c>
      <c r="B56" s="242" t="s">
        <v>62</v>
      </c>
      <c r="C56" s="242"/>
      <c r="D56" s="242"/>
      <c r="E56" s="242"/>
      <c r="F56" s="17">
        <v>0</v>
      </c>
      <c r="G56" s="10"/>
    </row>
    <row r="57" spans="1:7">
      <c r="A57" s="217" t="s">
        <v>63</v>
      </c>
      <c r="B57" s="217"/>
      <c r="C57" s="217"/>
      <c r="D57" s="217"/>
      <c r="E57" s="217"/>
      <c r="F57" s="15" t="e">
        <f>SUM(F53:F56)</f>
        <v>#REF!</v>
      </c>
      <c r="G57" s="12"/>
    </row>
    <row r="58" spans="1:7">
      <c r="G58" s="10"/>
    </row>
    <row r="59" spans="1:7">
      <c r="A59" s="231" t="s">
        <v>64</v>
      </c>
      <c r="B59" s="231"/>
      <c r="C59" s="231"/>
      <c r="D59" s="231"/>
      <c r="E59" s="231"/>
      <c r="F59" s="231"/>
    </row>
    <row r="60" spans="1:7">
      <c r="A60" s="9"/>
      <c r="B60" s="9"/>
      <c r="C60" s="9"/>
      <c r="D60" s="9"/>
      <c r="E60" s="9"/>
      <c r="F60" s="9"/>
    </row>
    <row r="61" spans="1:7">
      <c r="A61" s="9"/>
      <c r="B61" s="231" t="s">
        <v>65</v>
      </c>
      <c r="C61" s="231"/>
      <c r="D61" s="231"/>
      <c r="E61" s="231"/>
      <c r="F61" s="231"/>
    </row>
    <row r="62" spans="1:7">
      <c r="B62" s="1" t="s">
        <v>66</v>
      </c>
    </row>
    <row r="63" spans="1:7">
      <c r="A63" s="5" t="s">
        <v>67</v>
      </c>
      <c r="B63" s="217" t="s">
        <v>68</v>
      </c>
      <c r="C63" s="217"/>
      <c r="D63" s="217"/>
      <c r="E63" s="5" t="s">
        <v>32</v>
      </c>
      <c r="F63" s="15" t="s">
        <v>33</v>
      </c>
    </row>
    <row r="64" spans="1:7">
      <c r="A64" s="4" t="s">
        <v>5</v>
      </c>
      <c r="B64" s="242" t="s">
        <v>69</v>
      </c>
      <c r="C64" s="242"/>
      <c r="D64" s="242"/>
      <c r="E64" s="28">
        <v>0.2</v>
      </c>
      <c r="F64" s="17">
        <f t="shared" ref="F64:F71" si="0">E64*$G$36</f>
        <v>269.3</v>
      </c>
      <c r="G64" s="291"/>
    </row>
    <row r="65" spans="1:9">
      <c r="A65" s="4" t="s">
        <v>7</v>
      </c>
      <c r="B65" s="242" t="s">
        <v>70</v>
      </c>
      <c r="C65" s="242"/>
      <c r="D65" s="242"/>
      <c r="E65" s="28">
        <v>1.4999999999999999E-2</v>
      </c>
      <c r="F65" s="17">
        <f t="shared" si="0"/>
        <v>20.2</v>
      </c>
      <c r="G65" s="291"/>
    </row>
    <row r="66" spans="1:9">
      <c r="A66" s="4" t="s">
        <v>10</v>
      </c>
      <c r="B66" s="242" t="s">
        <v>71</v>
      </c>
      <c r="C66" s="242"/>
      <c r="D66" s="242"/>
      <c r="E66" s="28">
        <v>0.01</v>
      </c>
      <c r="F66" s="17">
        <f t="shared" si="0"/>
        <v>13.46</v>
      </c>
      <c r="G66" s="291"/>
    </row>
    <row r="67" spans="1:9">
      <c r="A67" s="4" t="s">
        <v>13</v>
      </c>
      <c r="B67" s="242" t="s">
        <v>72</v>
      </c>
      <c r="C67" s="242"/>
      <c r="D67" s="242"/>
      <c r="E67" s="28">
        <v>2E-3</v>
      </c>
      <c r="F67" s="17">
        <f t="shared" si="0"/>
        <v>2.69</v>
      </c>
      <c r="G67" s="291"/>
    </row>
    <row r="68" spans="1:9">
      <c r="A68" s="4" t="s">
        <v>38</v>
      </c>
      <c r="B68" s="242" t="s">
        <v>73</v>
      </c>
      <c r="C68" s="242"/>
      <c r="D68" s="242"/>
      <c r="E68" s="28">
        <v>2.5000000000000001E-2</v>
      </c>
      <c r="F68" s="17">
        <f t="shared" si="0"/>
        <v>33.659999999999997</v>
      </c>
      <c r="G68" s="291"/>
    </row>
    <row r="69" spans="1:9">
      <c r="A69" s="4" t="s">
        <v>40</v>
      </c>
      <c r="B69" s="242" t="s">
        <v>74</v>
      </c>
      <c r="C69" s="242"/>
      <c r="D69" s="242"/>
      <c r="E69" s="28">
        <v>0.08</v>
      </c>
      <c r="F69" s="17">
        <f t="shared" si="0"/>
        <v>107.72</v>
      </c>
      <c r="G69" s="291"/>
    </row>
    <row r="70" spans="1:9" ht="13.5">
      <c r="A70" s="4" t="s">
        <v>42</v>
      </c>
      <c r="B70" s="446" t="s">
        <v>372</v>
      </c>
      <c r="C70" s="446"/>
      <c r="D70" s="446"/>
      <c r="E70" s="28">
        <v>0.03</v>
      </c>
      <c r="F70" s="17">
        <f t="shared" si="0"/>
        <v>40.39</v>
      </c>
      <c r="G70" s="291"/>
    </row>
    <row r="71" spans="1:9">
      <c r="A71" s="4" t="s">
        <v>44</v>
      </c>
      <c r="B71" s="242" t="s">
        <v>76</v>
      </c>
      <c r="C71" s="242"/>
      <c r="D71" s="242"/>
      <c r="E71" s="28">
        <v>6.0000000000000001E-3</v>
      </c>
      <c r="F71" s="17">
        <f t="shared" si="0"/>
        <v>8.08</v>
      </c>
      <c r="G71" s="291"/>
    </row>
    <row r="72" spans="1:9">
      <c r="A72" s="217" t="s">
        <v>77</v>
      </c>
      <c r="B72" s="217"/>
      <c r="C72" s="217"/>
      <c r="D72" s="217"/>
      <c r="E72" s="29">
        <f>SUM(E64:E71)</f>
        <v>0.36799999999999999</v>
      </c>
      <c r="F72" s="15">
        <f>SUM(F64:F71)</f>
        <v>495.5</v>
      </c>
    </row>
    <row r="73" spans="1:9">
      <c r="A73" s="14"/>
      <c r="B73" s="14"/>
      <c r="C73" s="14"/>
      <c r="D73" s="14"/>
      <c r="E73" s="30"/>
      <c r="F73" s="31"/>
    </row>
    <row r="74" spans="1:9">
      <c r="A74" s="241" t="s">
        <v>78</v>
      </c>
      <c r="B74" s="241"/>
      <c r="C74" s="241"/>
      <c r="D74" s="241"/>
      <c r="E74" s="241"/>
      <c r="F74" s="241"/>
    </row>
    <row r="75" spans="1:9">
      <c r="B75" s="10"/>
      <c r="C75" s="10"/>
      <c r="D75" s="10"/>
      <c r="E75" s="32"/>
    </row>
    <row r="76" spans="1:9">
      <c r="A76" s="5" t="s">
        <v>79</v>
      </c>
      <c r="B76" s="217" t="s">
        <v>373</v>
      </c>
      <c r="C76" s="217"/>
      <c r="D76" s="217"/>
      <c r="E76" s="5" t="s">
        <v>32</v>
      </c>
      <c r="F76" s="15" t="s">
        <v>33</v>
      </c>
    </row>
    <row r="77" spans="1:9">
      <c r="A77" s="4" t="s">
        <v>5</v>
      </c>
      <c r="B77" s="242" t="s">
        <v>80</v>
      </c>
      <c r="C77" s="242"/>
      <c r="D77" s="242"/>
      <c r="E77" s="28">
        <v>8.3299999999999999E-2</v>
      </c>
      <c r="F77" s="17">
        <f>E77*$G$36</f>
        <v>112.16</v>
      </c>
      <c r="G77" s="33"/>
    </row>
    <row r="78" spans="1:9">
      <c r="A78" s="217" t="s">
        <v>81</v>
      </c>
      <c r="B78" s="217"/>
      <c r="C78" s="217"/>
      <c r="D78" s="217"/>
      <c r="E78" s="29">
        <f>E77</f>
        <v>8.3299999999999999E-2</v>
      </c>
      <c r="F78" s="15">
        <f>SUM(F77:F77)</f>
        <v>112.16</v>
      </c>
    </row>
    <row r="79" spans="1:9">
      <c r="A79" s="34" t="s">
        <v>7</v>
      </c>
      <c r="B79" s="249" t="s">
        <v>374</v>
      </c>
      <c r="C79" s="249"/>
      <c r="D79" s="249"/>
      <c r="E79" s="28">
        <f>E72*E77</f>
        <v>3.0700000000000002E-2</v>
      </c>
      <c r="F79" s="35">
        <f>F78*E72</f>
        <v>41.27</v>
      </c>
      <c r="G79" s="33"/>
      <c r="H79" s="33"/>
      <c r="I79" s="33"/>
    </row>
    <row r="80" spans="1:9">
      <c r="A80" s="222" t="s">
        <v>77</v>
      </c>
      <c r="B80" s="223"/>
      <c r="C80" s="223"/>
      <c r="D80" s="223"/>
      <c r="E80" s="29">
        <f>SUM(E78:E79)</f>
        <v>0.114</v>
      </c>
      <c r="F80" s="15">
        <f>SUM(F78:F79)</f>
        <v>153.43</v>
      </c>
      <c r="G80" s="33"/>
    </row>
    <row r="81" spans="1:8">
      <c r="B81" s="10"/>
      <c r="C81" s="10"/>
      <c r="D81" s="10"/>
      <c r="E81" s="32"/>
    </row>
    <row r="82" spans="1:8">
      <c r="A82" s="5" t="s">
        <v>83</v>
      </c>
      <c r="B82" s="222" t="s">
        <v>375</v>
      </c>
      <c r="C82" s="223"/>
      <c r="D82" s="224"/>
      <c r="E82" s="5" t="s">
        <v>32</v>
      </c>
      <c r="F82" s="15" t="s">
        <v>33</v>
      </c>
    </row>
    <row r="83" spans="1:8">
      <c r="A83" s="4" t="s">
        <v>5</v>
      </c>
      <c r="B83" s="218" t="s">
        <v>376</v>
      </c>
      <c r="C83" s="219"/>
      <c r="D83" s="220"/>
      <c r="E83" s="28">
        <v>2.0000000000000001E-4</v>
      </c>
      <c r="F83" s="17">
        <f>E83*$G$36</f>
        <v>0.27</v>
      </c>
    </row>
    <row r="84" spans="1:8" ht="32.25" customHeight="1">
      <c r="A84" s="34" t="s">
        <v>7</v>
      </c>
      <c r="B84" s="249" t="s">
        <v>377</v>
      </c>
      <c r="C84" s="249"/>
      <c r="D84" s="249"/>
      <c r="E84" s="36">
        <f>E83*E72</f>
        <v>1E-4</v>
      </c>
      <c r="F84" s="35">
        <f>F83*E72</f>
        <v>0.1</v>
      </c>
    </row>
    <row r="85" spans="1:8">
      <c r="A85" s="232" t="s">
        <v>77</v>
      </c>
      <c r="B85" s="233"/>
      <c r="C85" s="233"/>
      <c r="D85" s="233"/>
      <c r="E85" s="29">
        <f>SUM(E83:E84)</f>
        <v>2.9999999999999997E-4</v>
      </c>
      <c r="F85" s="15">
        <f>SUM(F83:F84)</f>
        <v>0.37</v>
      </c>
    </row>
    <row r="87" spans="1:8">
      <c r="A87" s="241" t="s">
        <v>87</v>
      </c>
      <c r="B87" s="241"/>
      <c r="C87" s="241"/>
      <c r="D87" s="241"/>
      <c r="E87" s="241"/>
      <c r="F87" s="241"/>
    </row>
    <row r="88" spans="1:8">
      <c r="G88" s="37"/>
    </row>
    <row r="89" spans="1:8">
      <c r="A89" s="5" t="s">
        <v>88</v>
      </c>
      <c r="B89" s="217" t="s">
        <v>89</v>
      </c>
      <c r="C89" s="217"/>
      <c r="D89" s="217"/>
      <c r="E89" s="5" t="s">
        <v>32</v>
      </c>
      <c r="F89" s="15" t="s">
        <v>33</v>
      </c>
    </row>
    <row r="90" spans="1:8">
      <c r="A90" s="34" t="s">
        <v>5</v>
      </c>
      <c r="B90" s="250" t="s">
        <v>90</v>
      </c>
      <c r="C90" s="250"/>
      <c r="D90" s="250"/>
      <c r="E90" s="36">
        <v>4.1999999999999997E-3</v>
      </c>
      <c r="F90" s="35">
        <f>E90*$G$36</f>
        <v>5.66</v>
      </c>
      <c r="G90" s="33"/>
      <c r="H90" s="33"/>
    </row>
    <row r="91" spans="1:8">
      <c r="A91" s="34" t="s">
        <v>7</v>
      </c>
      <c r="B91" s="249" t="s">
        <v>91</v>
      </c>
      <c r="C91" s="249"/>
      <c r="D91" s="249"/>
      <c r="E91" s="36">
        <v>2.9999999999999997E-4</v>
      </c>
      <c r="F91" s="35">
        <f>F90*E69</f>
        <v>0.45</v>
      </c>
      <c r="G91" s="10"/>
    </row>
    <row r="92" spans="1:8" ht="12.75" customHeight="1">
      <c r="A92" s="34" t="s">
        <v>10</v>
      </c>
      <c r="B92" s="251" t="s">
        <v>92</v>
      </c>
      <c r="C92" s="251"/>
      <c r="D92" s="251"/>
      <c r="E92" s="36">
        <v>4.3499999999999997E-2</v>
      </c>
      <c r="F92" s="35">
        <f>E92*$G$36</f>
        <v>58.57</v>
      </c>
      <c r="G92" s="10"/>
    </row>
    <row r="93" spans="1:8">
      <c r="A93" s="34" t="s">
        <v>13</v>
      </c>
      <c r="B93" s="249" t="s">
        <v>93</v>
      </c>
      <c r="C93" s="249"/>
      <c r="D93" s="249"/>
      <c r="E93" s="36">
        <v>1.9400000000000001E-2</v>
      </c>
      <c r="F93" s="35">
        <f>E93*$G$36</f>
        <v>26.12</v>
      </c>
      <c r="G93" s="7"/>
    </row>
    <row r="94" spans="1:8">
      <c r="A94" s="34" t="s">
        <v>40</v>
      </c>
      <c r="B94" s="249" t="s">
        <v>94</v>
      </c>
      <c r="C94" s="249"/>
      <c r="D94" s="249"/>
      <c r="E94" s="36">
        <f>E93*E72</f>
        <v>7.1000000000000004E-3</v>
      </c>
      <c r="F94" s="35">
        <f>E94*$G$36</f>
        <v>9.56</v>
      </c>
      <c r="G94" s="7"/>
    </row>
    <row r="95" spans="1:8" ht="12.75" customHeight="1">
      <c r="A95" s="34" t="s">
        <v>42</v>
      </c>
      <c r="B95" s="252" t="s">
        <v>95</v>
      </c>
      <c r="C95" s="253"/>
      <c r="D95" s="254"/>
      <c r="E95" s="38">
        <v>6.4999999999999997E-3</v>
      </c>
      <c r="F95" s="35">
        <f>E95*$G$36</f>
        <v>8.75</v>
      </c>
      <c r="G95" s="7"/>
    </row>
    <row r="96" spans="1:8">
      <c r="A96" s="255" t="s">
        <v>77</v>
      </c>
      <c r="B96" s="256"/>
      <c r="C96" s="256"/>
      <c r="D96" s="257"/>
      <c r="E96" s="39">
        <f>SUM(E90:E95)</f>
        <v>8.1000000000000003E-2</v>
      </c>
      <c r="F96" s="40">
        <f>SUM(F90:F95)</f>
        <v>109.11</v>
      </c>
      <c r="G96" s="10"/>
    </row>
    <row r="98" spans="1:7">
      <c r="A98" s="241" t="s">
        <v>96</v>
      </c>
      <c r="B98" s="241"/>
      <c r="C98" s="241"/>
      <c r="D98" s="241"/>
      <c r="E98" s="241"/>
      <c r="F98" s="241"/>
    </row>
    <row r="100" spans="1:7" ht="30.75" customHeight="1">
      <c r="A100" s="41" t="s">
        <v>97</v>
      </c>
      <c r="B100" s="258" t="s">
        <v>98</v>
      </c>
      <c r="C100" s="259"/>
      <c r="D100" s="260"/>
      <c r="E100" s="41" t="s">
        <v>32</v>
      </c>
      <c r="F100" s="40" t="s">
        <v>33</v>
      </c>
    </row>
    <row r="101" spans="1:7" ht="13.5">
      <c r="A101" s="34" t="s">
        <v>5</v>
      </c>
      <c r="B101" s="447" t="s">
        <v>99</v>
      </c>
      <c r="C101" s="447"/>
      <c r="D101" s="447"/>
      <c r="E101" s="42">
        <v>0.121</v>
      </c>
      <c r="F101" s="35">
        <f t="shared" ref="F101:F106" si="1">E101*$G$36</f>
        <v>162.91999999999999</v>
      </c>
      <c r="G101" s="43"/>
    </row>
    <row r="102" spans="1:7">
      <c r="A102" s="34" t="s">
        <v>7</v>
      </c>
      <c r="B102" s="249" t="s">
        <v>100</v>
      </c>
      <c r="C102" s="249"/>
      <c r="D102" s="249"/>
      <c r="E102" s="38">
        <v>1.66E-2</v>
      </c>
      <c r="F102" s="35">
        <f t="shared" si="1"/>
        <v>22.35</v>
      </c>
    </row>
    <row r="103" spans="1:7">
      <c r="A103" s="34" t="s">
        <v>10</v>
      </c>
      <c r="B103" s="262" t="s">
        <v>101</v>
      </c>
      <c r="C103" s="263"/>
      <c r="D103" s="264"/>
      <c r="E103" s="36">
        <v>2.0000000000000001E-4</v>
      </c>
      <c r="F103" s="35">
        <f t="shared" si="1"/>
        <v>0.27</v>
      </c>
    </row>
    <row r="104" spans="1:7">
      <c r="A104" s="34" t="s">
        <v>13</v>
      </c>
      <c r="B104" s="262" t="s">
        <v>102</v>
      </c>
      <c r="C104" s="263"/>
      <c r="D104" s="264"/>
      <c r="E104" s="38">
        <v>2.8E-3</v>
      </c>
      <c r="F104" s="35">
        <f t="shared" si="1"/>
        <v>3.77</v>
      </c>
      <c r="G104" s="32"/>
    </row>
    <row r="105" spans="1:7">
      <c r="A105" s="34" t="s">
        <v>38</v>
      </c>
      <c r="B105" s="249" t="s">
        <v>103</v>
      </c>
      <c r="C105" s="249"/>
      <c r="D105" s="249"/>
      <c r="E105" s="38">
        <v>2.9999999999999997E-4</v>
      </c>
      <c r="F105" s="35">
        <f t="shared" si="1"/>
        <v>0.4</v>
      </c>
      <c r="G105" s="32"/>
    </row>
    <row r="106" spans="1:7">
      <c r="A106" s="34" t="s">
        <v>40</v>
      </c>
      <c r="B106" s="262" t="s">
        <v>104</v>
      </c>
      <c r="C106" s="263"/>
      <c r="D106" s="264"/>
      <c r="E106" s="44">
        <v>0</v>
      </c>
      <c r="F106" s="35">
        <f t="shared" si="1"/>
        <v>0</v>
      </c>
    </row>
    <row r="107" spans="1:7">
      <c r="A107" s="255" t="s">
        <v>81</v>
      </c>
      <c r="B107" s="256"/>
      <c r="C107" s="256"/>
      <c r="D107" s="257"/>
      <c r="E107" s="45">
        <f>SUM(E101:E106)</f>
        <v>0.1409</v>
      </c>
      <c r="F107" s="40">
        <f>SUM(F101:F106)</f>
        <v>189.71</v>
      </c>
    </row>
    <row r="108" spans="1:7">
      <c r="A108" s="34" t="s">
        <v>42</v>
      </c>
      <c r="B108" s="249" t="s">
        <v>364</v>
      </c>
      <c r="C108" s="249"/>
      <c r="D108" s="249"/>
      <c r="E108" s="46">
        <f>E107*E72</f>
        <v>5.1900000000000002E-2</v>
      </c>
      <c r="F108" s="35">
        <f>F107*E72</f>
        <v>69.81</v>
      </c>
    </row>
    <row r="109" spans="1:7">
      <c r="A109" s="255" t="s">
        <v>77</v>
      </c>
      <c r="B109" s="256"/>
      <c r="C109" s="256"/>
      <c r="D109" s="256"/>
      <c r="E109" s="39">
        <f>E107+E108</f>
        <v>0.1928</v>
      </c>
      <c r="F109" s="40">
        <f>SUM(F107:F108)</f>
        <v>259.52</v>
      </c>
    </row>
    <row r="111" spans="1:7">
      <c r="A111" s="231" t="s">
        <v>106</v>
      </c>
      <c r="B111" s="231"/>
      <c r="C111" s="231"/>
      <c r="D111" s="231"/>
      <c r="E111" s="231"/>
      <c r="F111" s="231"/>
    </row>
    <row r="112" spans="1:7">
      <c r="A112" s="47"/>
    </row>
    <row r="113" spans="1:8">
      <c r="A113" s="5">
        <v>4</v>
      </c>
      <c r="B113" s="217" t="s">
        <v>107</v>
      </c>
      <c r="C113" s="217"/>
      <c r="D113" s="217"/>
      <c r="E113" s="217"/>
      <c r="F113" s="17" t="s">
        <v>33</v>
      </c>
    </row>
    <row r="114" spans="1:8">
      <c r="A114" s="3" t="s">
        <v>67</v>
      </c>
      <c r="B114" s="242" t="s">
        <v>108</v>
      </c>
      <c r="C114" s="242"/>
      <c r="D114" s="242"/>
      <c r="E114" s="242"/>
      <c r="F114" s="17">
        <f>F72</f>
        <v>495.5</v>
      </c>
    </row>
    <row r="115" spans="1:8">
      <c r="A115" s="3" t="s">
        <v>79</v>
      </c>
      <c r="B115" s="268" t="s">
        <v>109</v>
      </c>
      <c r="C115" s="268"/>
      <c r="D115" s="268"/>
      <c r="E115" s="268"/>
      <c r="F115" s="17">
        <f>F80</f>
        <v>153.43</v>
      </c>
    </row>
    <row r="116" spans="1:8">
      <c r="A116" s="3" t="s">
        <v>83</v>
      </c>
      <c r="B116" s="242" t="s">
        <v>85</v>
      </c>
      <c r="C116" s="242"/>
      <c r="D116" s="242"/>
      <c r="E116" s="242"/>
      <c r="F116" s="17">
        <f>F85</f>
        <v>0.37</v>
      </c>
    </row>
    <row r="117" spans="1:8">
      <c r="A117" s="3" t="s">
        <v>88</v>
      </c>
      <c r="B117" s="242" t="s">
        <v>111</v>
      </c>
      <c r="C117" s="242"/>
      <c r="D117" s="242"/>
      <c r="E117" s="242"/>
      <c r="F117" s="17">
        <f>F96</f>
        <v>109.11</v>
      </c>
    </row>
    <row r="118" spans="1:8">
      <c r="A118" s="3" t="s">
        <v>97</v>
      </c>
      <c r="B118" s="242" t="s">
        <v>112</v>
      </c>
      <c r="C118" s="242"/>
      <c r="D118" s="242"/>
      <c r="E118" s="242"/>
      <c r="F118" s="17">
        <f>F109</f>
        <v>259.52</v>
      </c>
    </row>
    <row r="119" spans="1:8">
      <c r="A119" s="3" t="s">
        <v>113</v>
      </c>
      <c r="B119" s="242" t="s">
        <v>55</v>
      </c>
      <c r="C119" s="242"/>
      <c r="D119" s="242"/>
      <c r="E119" s="242"/>
      <c r="F119" s="17"/>
    </row>
    <row r="120" spans="1:8">
      <c r="A120" s="217" t="s">
        <v>77</v>
      </c>
      <c r="B120" s="217"/>
      <c r="C120" s="217"/>
      <c r="D120" s="217"/>
      <c r="E120" s="217"/>
      <c r="F120" s="15">
        <f>SUM(F114:F119)</f>
        <v>1017.93</v>
      </c>
    </row>
    <row r="122" spans="1:8">
      <c r="A122" s="231" t="s">
        <v>114</v>
      </c>
      <c r="B122" s="231"/>
      <c r="C122" s="231"/>
      <c r="D122" s="231"/>
      <c r="E122" s="231"/>
      <c r="F122" s="231"/>
      <c r="G122" s="48"/>
    </row>
    <row r="124" spans="1:8">
      <c r="A124" s="5">
        <v>5</v>
      </c>
      <c r="B124" s="217" t="s">
        <v>115</v>
      </c>
      <c r="C124" s="217"/>
      <c r="D124" s="217"/>
      <c r="E124" s="5" t="s">
        <v>32</v>
      </c>
      <c r="F124" s="15" t="s">
        <v>33</v>
      </c>
    </row>
    <row r="125" spans="1:8">
      <c r="A125" s="34" t="s">
        <v>5</v>
      </c>
      <c r="B125" s="269" t="s">
        <v>116</v>
      </c>
      <c r="C125" s="269"/>
      <c r="D125" s="269"/>
      <c r="E125" s="46">
        <v>0.03</v>
      </c>
      <c r="F125" s="35" t="e">
        <f>E125*($G$36+$F$48+$F$57+$F$120)</f>
        <v>#REF!</v>
      </c>
    </row>
    <row r="126" spans="1:8">
      <c r="A126" s="34" t="s">
        <v>7</v>
      </c>
      <c r="B126" s="270" t="s">
        <v>117</v>
      </c>
      <c r="C126" s="271"/>
      <c r="D126" s="271"/>
      <c r="E126" s="49">
        <f>E127+E128+E129</f>
        <v>0.14249999999999999</v>
      </c>
      <c r="F126" s="40" t="e">
        <f>SUM(F127:F129)</f>
        <v>#REF!</v>
      </c>
      <c r="G126" s="50"/>
      <c r="H126" s="50"/>
    </row>
    <row r="127" spans="1:8">
      <c r="A127" s="34" t="s">
        <v>118</v>
      </c>
      <c r="B127" s="262" t="s">
        <v>119</v>
      </c>
      <c r="C127" s="263"/>
      <c r="D127" s="264"/>
      <c r="E127" s="36">
        <v>7.5999999999999998E-2</v>
      </c>
      <c r="F127" s="35" t="e">
        <f>E127*(G36+F48+F57+F120+F125+F131)/(1-E126)</f>
        <v>#REF!</v>
      </c>
      <c r="G127" s="50"/>
    </row>
    <row r="128" spans="1:8">
      <c r="A128" s="34" t="s">
        <v>120</v>
      </c>
      <c r="B128" s="262" t="s">
        <v>121</v>
      </c>
      <c r="C128" s="263"/>
      <c r="D128" s="264"/>
      <c r="E128" s="36">
        <v>1.6500000000000001E-2</v>
      </c>
      <c r="F128" s="35" t="e">
        <f>E128*(G36+F48+F57+F120+F125+F131)/(1-E126)</f>
        <v>#REF!</v>
      </c>
      <c r="G128" s="50"/>
    </row>
    <row r="129" spans="1:8">
      <c r="A129" s="34" t="s">
        <v>122</v>
      </c>
      <c r="B129" s="307" t="s">
        <v>123</v>
      </c>
      <c r="C129" s="308"/>
      <c r="D129" s="309"/>
      <c r="E129" s="36">
        <v>0.05</v>
      </c>
      <c r="F129" s="35" t="e">
        <f>E129*(G36+F48+F57+F120+F125+F131)/(1-E126)</f>
        <v>#REF!</v>
      </c>
      <c r="G129" s="50"/>
    </row>
    <row r="130" spans="1:8">
      <c r="A130" s="34" t="s">
        <v>124</v>
      </c>
      <c r="B130" s="262" t="s">
        <v>125</v>
      </c>
      <c r="C130" s="263"/>
      <c r="D130" s="264"/>
      <c r="E130" s="51"/>
      <c r="F130" s="40"/>
    </row>
    <row r="131" spans="1:8">
      <c r="A131" s="34" t="s">
        <v>10</v>
      </c>
      <c r="B131" s="262" t="s">
        <v>126</v>
      </c>
      <c r="C131" s="263"/>
      <c r="D131" s="264"/>
      <c r="E131" s="46">
        <v>7.0000000000000007E-2</v>
      </c>
      <c r="F131" s="35" t="e">
        <f>E131*($G$36+$F$48+$F$57+$F$120+F125)</f>
        <v>#REF!</v>
      </c>
    </row>
    <row r="132" spans="1:8">
      <c r="A132" s="255" t="s">
        <v>77</v>
      </c>
      <c r="B132" s="256"/>
      <c r="C132" s="256"/>
      <c r="D132" s="256"/>
      <c r="E132" s="257"/>
      <c r="F132" s="40" t="e">
        <f>F125+F126+F131</f>
        <v>#REF!</v>
      </c>
      <c r="G132" s="52"/>
    </row>
    <row r="135" spans="1:8" ht="32.25" customHeight="1">
      <c r="A135" s="270" t="s">
        <v>367</v>
      </c>
      <c r="B135" s="271"/>
      <c r="C135" s="271"/>
      <c r="D135" s="271"/>
      <c r="E135" s="310"/>
      <c r="F135" s="35" t="s">
        <v>33</v>
      </c>
      <c r="G135" s="52"/>
    </row>
    <row r="136" spans="1:8">
      <c r="A136" s="34" t="s">
        <v>5</v>
      </c>
      <c r="B136" s="250" t="s">
        <v>128</v>
      </c>
      <c r="C136" s="250"/>
      <c r="D136" s="250"/>
      <c r="E136" s="250"/>
      <c r="F136" s="35">
        <f>G36</f>
        <v>1346.48</v>
      </c>
    </row>
    <row r="137" spans="1:8">
      <c r="A137" s="34" t="s">
        <v>7</v>
      </c>
      <c r="B137" s="250" t="s">
        <v>129</v>
      </c>
      <c r="C137" s="250"/>
      <c r="D137" s="250"/>
      <c r="E137" s="250"/>
      <c r="F137" s="35">
        <f>F48</f>
        <v>666.86</v>
      </c>
    </row>
    <row r="138" spans="1:8">
      <c r="A138" s="34" t="s">
        <v>10</v>
      </c>
      <c r="B138" s="250" t="s">
        <v>130</v>
      </c>
      <c r="C138" s="250"/>
      <c r="D138" s="250"/>
      <c r="E138" s="250"/>
      <c r="F138" s="35" t="e">
        <f>F57</f>
        <v>#REF!</v>
      </c>
    </row>
    <row r="139" spans="1:8">
      <c r="A139" s="34" t="s">
        <v>13</v>
      </c>
      <c r="B139" s="250" t="s">
        <v>131</v>
      </c>
      <c r="C139" s="250"/>
      <c r="D139" s="250"/>
      <c r="E139" s="250"/>
      <c r="F139" s="35">
        <f>F120</f>
        <v>1017.93</v>
      </c>
      <c r="G139" s="52"/>
    </row>
    <row r="140" spans="1:8" ht="16.5" customHeight="1">
      <c r="A140" s="255" t="s">
        <v>81</v>
      </c>
      <c r="B140" s="256"/>
      <c r="C140" s="256"/>
      <c r="D140" s="256"/>
      <c r="E140" s="257"/>
      <c r="F140" s="40" t="e">
        <f>SUM(F136:F139)</f>
        <v>#REF!</v>
      </c>
      <c r="G140" s="52"/>
    </row>
    <row r="141" spans="1:8">
      <c r="A141" s="34" t="s">
        <v>38</v>
      </c>
      <c r="B141" s="250" t="s">
        <v>132</v>
      </c>
      <c r="C141" s="250"/>
      <c r="D141" s="250"/>
      <c r="E141" s="250"/>
      <c r="F141" s="35" t="e">
        <f>F132</f>
        <v>#REF!</v>
      </c>
      <c r="H141" s="52"/>
    </row>
    <row r="142" spans="1:8">
      <c r="A142" s="292" t="s">
        <v>77</v>
      </c>
      <c r="B142" s="292"/>
      <c r="C142" s="292"/>
      <c r="D142" s="292"/>
      <c r="E142" s="292"/>
      <c r="F142" s="53" t="e">
        <f>SUM(F140:F141)</f>
        <v>#REF!</v>
      </c>
      <c r="G142" s="52" t="e">
        <f>(F140+F131+F125)/(1-E126)</f>
        <v>#REF!</v>
      </c>
      <c r="H142" s="52"/>
    </row>
    <row r="143" spans="1:8">
      <c r="D143" s="293" t="s">
        <v>133</v>
      </c>
      <c r="E143" s="293"/>
      <c r="F143" s="54" t="e">
        <f>F142/G36</f>
        <v>#REF!</v>
      </c>
    </row>
    <row r="145" spans="1:8" ht="25.5" customHeight="1">
      <c r="A145" s="448" t="s">
        <v>134</v>
      </c>
      <c r="B145" s="448"/>
      <c r="C145" s="448"/>
      <c r="D145" s="448"/>
      <c r="E145" s="448"/>
      <c r="F145" s="448"/>
    </row>
    <row r="146" spans="1:8">
      <c r="A146" s="55"/>
      <c r="B146" s="55"/>
      <c r="C146" s="55"/>
      <c r="D146" s="55"/>
      <c r="E146" s="55"/>
      <c r="F146" s="55"/>
    </row>
    <row r="147" spans="1:8">
      <c r="A147" s="56" t="s">
        <v>135</v>
      </c>
      <c r="B147" s="57"/>
      <c r="C147" s="58"/>
      <c r="D147" s="59" t="s">
        <v>136</v>
      </c>
      <c r="E147" s="57"/>
      <c r="F147" s="60"/>
      <c r="G147" s="61"/>
      <c r="H147" s="61"/>
    </row>
    <row r="148" spans="1:8">
      <c r="A148" s="295" t="s">
        <v>137</v>
      </c>
      <c r="B148" s="296"/>
      <c r="C148" s="297"/>
      <c r="D148" s="298">
        <v>8.3299999999999999E-2</v>
      </c>
      <c r="E148" s="299"/>
      <c r="F148" s="300"/>
    </row>
    <row r="149" spans="1:8">
      <c r="A149" s="301" t="s">
        <v>138</v>
      </c>
      <c r="B149" s="302"/>
      <c r="C149" s="303"/>
      <c r="D149" s="304">
        <v>0.121</v>
      </c>
      <c r="E149" s="305"/>
      <c r="F149" s="306"/>
    </row>
    <row r="150" spans="1:8" ht="29.25" customHeight="1">
      <c r="A150" s="272" t="s">
        <v>139</v>
      </c>
      <c r="B150" s="273"/>
      <c r="C150" s="274"/>
      <c r="D150" s="275">
        <v>0.05</v>
      </c>
      <c r="E150" s="276"/>
      <c r="F150" s="277"/>
    </row>
    <row r="151" spans="1:8">
      <c r="A151" s="278" t="s">
        <v>81</v>
      </c>
      <c r="B151" s="279"/>
      <c r="C151" s="280"/>
      <c r="D151" s="281">
        <v>0.25430000000000003</v>
      </c>
      <c r="E151" s="282"/>
      <c r="F151" s="283"/>
    </row>
    <row r="152" spans="1:8" ht="28.5" customHeight="1">
      <c r="A152" s="284" t="s">
        <v>140</v>
      </c>
      <c r="B152" s="285"/>
      <c r="C152" s="286"/>
      <c r="D152" s="62">
        <v>7.39</v>
      </c>
      <c r="E152" s="63">
        <v>7.6</v>
      </c>
      <c r="F152" s="64">
        <v>7.8200000000000006E-2</v>
      </c>
    </row>
    <row r="153" spans="1:8">
      <c r="A153" s="287" t="s">
        <v>141</v>
      </c>
      <c r="B153" s="288"/>
      <c r="C153" s="289"/>
      <c r="D153" s="65">
        <v>32.82</v>
      </c>
      <c r="E153" s="65">
        <v>33.03</v>
      </c>
      <c r="F153" s="66">
        <v>0.33250000000000002</v>
      </c>
    </row>
    <row r="154" spans="1:8" ht="32.25" customHeight="1">
      <c r="A154" s="290" t="s">
        <v>142</v>
      </c>
      <c r="B154" s="290"/>
      <c r="C154" s="290"/>
      <c r="D154" s="290"/>
      <c r="E154" s="290"/>
      <c r="F154" s="290"/>
    </row>
  </sheetData>
  <mergeCells count="137">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 ref="A154:F154"/>
    <mergeCell ref="B137:E137"/>
    <mergeCell ref="B138:E138"/>
    <mergeCell ref="B139:E139"/>
    <mergeCell ref="A140:E140"/>
    <mergeCell ref="B141:E141"/>
    <mergeCell ref="A142:E142"/>
    <mergeCell ref="D143:E143"/>
    <mergeCell ref="A145:F145"/>
    <mergeCell ref="A148:C148"/>
    <mergeCell ref="D148:F148"/>
    <mergeCell ref="A122:F122"/>
    <mergeCell ref="B124:D124"/>
    <mergeCell ref="B125:D125"/>
    <mergeCell ref="B104:D104"/>
    <mergeCell ref="B105:D105"/>
    <mergeCell ref="B106:D106"/>
    <mergeCell ref="A107:D107"/>
    <mergeCell ref="B108:D108"/>
    <mergeCell ref="A109:D109"/>
    <mergeCell ref="A111:F111"/>
    <mergeCell ref="B113:E113"/>
    <mergeCell ref="B114:E114"/>
    <mergeCell ref="B93:D93"/>
    <mergeCell ref="B94:D94"/>
    <mergeCell ref="B95:D95"/>
    <mergeCell ref="A96:D96"/>
    <mergeCell ref="A98:F98"/>
    <mergeCell ref="B100:D100"/>
    <mergeCell ref="B101:D101"/>
    <mergeCell ref="B102:D102"/>
    <mergeCell ref="B103:D103"/>
    <mergeCell ref="B82:D82"/>
    <mergeCell ref="B83:D83"/>
    <mergeCell ref="B84:D84"/>
    <mergeCell ref="A85:D85"/>
    <mergeCell ref="A87:F87"/>
    <mergeCell ref="B89:D89"/>
    <mergeCell ref="B90:D90"/>
    <mergeCell ref="B91:D91"/>
    <mergeCell ref="B92:D92"/>
    <mergeCell ref="B70:D70"/>
    <mergeCell ref="B71:D71"/>
    <mergeCell ref="A72:D72"/>
    <mergeCell ref="A74:F74"/>
    <mergeCell ref="B76:D76"/>
    <mergeCell ref="B77:D77"/>
    <mergeCell ref="A78:D78"/>
    <mergeCell ref="B79:D79"/>
    <mergeCell ref="A80:D80"/>
    <mergeCell ref="A59:F59"/>
    <mergeCell ref="B61:F61"/>
    <mergeCell ref="B63:D63"/>
    <mergeCell ref="B64:D64"/>
    <mergeCell ref="B65:D65"/>
    <mergeCell ref="B66:D66"/>
    <mergeCell ref="B67:D67"/>
    <mergeCell ref="B68:D68"/>
    <mergeCell ref="B69:D69"/>
    <mergeCell ref="B47:E47"/>
    <mergeCell ref="A48:E48"/>
    <mergeCell ref="A50:F50"/>
    <mergeCell ref="B52:E52"/>
    <mergeCell ref="B53:E53"/>
    <mergeCell ref="B54:E54"/>
    <mergeCell ref="B55:E55"/>
    <mergeCell ref="B56:E56"/>
    <mergeCell ref="A57:E57"/>
    <mergeCell ref="B36:F36"/>
    <mergeCell ref="A38:F38"/>
    <mergeCell ref="B40:E40"/>
    <mergeCell ref="B41:C41"/>
    <mergeCell ref="B42:C42"/>
    <mergeCell ref="B43:E43"/>
    <mergeCell ref="B44:E44"/>
    <mergeCell ref="B45:E45"/>
    <mergeCell ref="B46:E46"/>
    <mergeCell ref="C27:E27"/>
    <mergeCell ref="C28:E28"/>
    <mergeCell ref="C29:E29"/>
    <mergeCell ref="C30:E30"/>
    <mergeCell ref="C31:E31"/>
    <mergeCell ref="C32:E32"/>
    <mergeCell ref="C33:E33"/>
    <mergeCell ref="C34:E34"/>
    <mergeCell ref="C35:E35"/>
    <mergeCell ref="B20:E20"/>
    <mergeCell ref="F20:G20"/>
    <mergeCell ref="B21:E21"/>
    <mergeCell ref="F21:G21"/>
    <mergeCell ref="B22:E22"/>
    <mergeCell ref="F22:G22"/>
    <mergeCell ref="B23:E23"/>
    <mergeCell ref="F23:G23"/>
    <mergeCell ref="B25:G25"/>
    <mergeCell ref="A13:G13"/>
    <mergeCell ref="A14:C14"/>
    <mergeCell ref="D14:E14"/>
    <mergeCell ref="F14:G14"/>
    <mergeCell ref="A15:C15"/>
    <mergeCell ref="D15:E15"/>
    <mergeCell ref="F15:G15"/>
    <mergeCell ref="A17:G17"/>
    <mergeCell ref="A19:G19"/>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I32" sqref="I32"/>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193">
        <v>20</v>
      </c>
      <c r="F2" s="75">
        <f>E2*C2</f>
        <v>80</v>
      </c>
    </row>
    <row r="3" spans="1:6" ht="60">
      <c r="A3" s="72">
        <v>2</v>
      </c>
      <c r="B3" s="73" t="s">
        <v>244</v>
      </c>
      <c r="C3" s="74">
        <v>4</v>
      </c>
      <c r="D3" s="74" t="s">
        <v>243</v>
      </c>
      <c r="E3" s="193">
        <v>20</v>
      </c>
      <c r="F3" s="75">
        <f>E3*C3</f>
        <v>80</v>
      </c>
    </row>
    <row r="4" spans="1:6" ht="45">
      <c r="A4" s="72">
        <v>3</v>
      </c>
      <c r="B4" s="73" t="s">
        <v>245</v>
      </c>
      <c r="C4" s="74">
        <v>2</v>
      </c>
      <c r="D4" s="74" t="s">
        <v>246</v>
      </c>
      <c r="E4" s="193">
        <v>40.840000000000003</v>
      </c>
      <c r="F4" s="75">
        <f>E4*C4</f>
        <v>81.680000000000007</v>
      </c>
    </row>
    <row r="5" spans="1:6">
      <c r="A5" s="404" t="s">
        <v>247</v>
      </c>
      <c r="B5" s="404"/>
      <c r="C5" s="404"/>
      <c r="D5" s="404"/>
      <c r="E5" s="404"/>
      <c r="F5" s="75">
        <f>SUM(F2:F4)</f>
        <v>241.68</v>
      </c>
    </row>
    <row r="6" spans="1:6">
      <c r="A6" s="404" t="s">
        <v>248</v>
      </c>
      <c r="B6" s="404"/>
      <c r="C6" s="404"/>
      <c r="D6" s="404"/>
      <c r="E6" s="404"/>
      <c r="F6" s="75">
        <f>TRUNC(F5/12,2)</f>
        <v>20.14</v>
      </c>
    </row>
  </sheetData>
  <sheetProtection algorithmName="SHA-512" hashValue="j3jP5vP80qL8f/ZLfS9wISPrM8Wpigpqf+PCjZXI+QwXcYMFnN6u5E0l/1Xc65v+0B/CLc+1POrDc/JM6AMR3w==" saltValue="69anQy/HfxyqZrcjmN7o3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193">
        <v>45.02</v>
      </c>
      <c r="F2" s="75">
        <f>E2*C2</f>
        <v>45.02</v>
      </c>
    </row>
    <row r="3" spans="1:6" ht="75">
      <c r="A3" s="72">
        <v>2</v>
      </c>
      <c r="B3" s="73" t="s">
        <v>250</v>
      </c>
      <c r="C3" s="74">
        <v>40</v>
      </c>
      <c r="D3" s="74" t="s">
        <v>243</v>
      </c>
      <c r="E3" s="193">
        <v>2.94</v>
      </c>
      <c r="F3" s="75">
        <f>E3*C3</f>
        <v>117.6</v>
      </c>
    </row>
    <row r="4" spans="1:6" ht="45">
      <c r="A4" s="72">
        <v>3</v>
      </c>
      <c r="B4" s="73" t="s">
        <v>251</v>
      </c>
      <c r="C4" s="74">
        <v>2</v>
      </c>
      <c r="D4" s="74" t="s">
        <v>246</v>
      </c>
      <c r="E4" s="193">
        <v>2.5</v>
      </c>
      <c r="F4" s="75">
        <f>E4*C4</f>
        <v>5</v>
      </c>
    </row>
    <row r="5" spans="1:6">
      <c r="A5" s="404" t="s">
        <v>247</v>
      </c>
      <c r="B5" s="404"/>
      <c r="C5" s="404"/>
      <c r="D5" s="404"/>
      <c r="E5" s="404"/>
      <c r="F5" s="75">
        <f>SUM(F2:F4)</f>
        <v>167.62</v>
      </c>
    </row>
    <row r="6" spans="1:6">
      <c r="A6" s="404" t="s">
        <v>248</v>
      </c>
      <c r="B6" s="404"/>
      <c r="C6" s="404"/>
      <c r="D6" s="404"/>
      <c r="E6" s="404"/>
      <c r="F6" s="75">
        <f>TRUNC(F5/12,2)</f>
        <v>13.96</v>
      </c>
    </row>
  </sheetData>
  <sheetProtection algorithmName="SHA-512" hashValue="Dx3Jo/ggC96TOCxt3NEhEqPUoAW0JDqTAurXZki0tuUBLkOJRswHkVLMlm9yWT4ZQCGvecQ509l7jpQewlG8bw==" saltValue="WnPT4VRV39tOGX20My+joQ=="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showGridLines="0" view="pageBreakPreview" topLeftCell="C64" zoomScale="110" zoomScaleNormal="160" zoomScaleSheetLayoutView="110" workbookViewId="0">
      <selection activeCell="E37" sqref="E3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71.8554687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25" t="s">
        <v>156</v>
      </c>
      <c r="D8" s="326"/>
      <c r="E8" s="326"/>
      <c r="F8" s="327"/>
    </row>
    <row r="9" spans="2:8" ht="18" customHeight="1">
      <c r="B9" s="79"/>
      <c r="C9" s="86"/>
      <c r="D9" s="87"/>
      <c r="E9" s="87"/>
      <c r="F9" s="88"/>
    </row>
    <row r="10" spans="2:8" s="76" customFormat="1">
      <c r="B10" s="89"/>
      <c r="C10" s="90" t="s">
        <v>5</v>
      </c>
      <c r="D10" s="91" t="s">
        <v>157</v>
      </c>
      <c r="E10" s="328"/>
      <c r="F10" s="329"/>
      <c r="H10" s="78"/>
    </row>
    <row r="11" spans="2:8" s="76" customFormat="1" ht="37.5" customHeight="1">
      <c r="B11" s="89"/>
      <c r="C11" s="90" t="s">
        <v>7</v>
      </c>
      <c r="D11" s="91" t="s">
        <v>158</v>
      </c>
      <c r="E11" s="330" t="s">
        <v>159</v>
      </c>
      <c r="F11" s="331"/>
      <c r="H11" s="78"/>
    </row>
    <row r="12" spans="2:8" s="76" customFormat="1">
      <c r="B12" s="89"/>
      <c r="C12" s="90" t="s">
        <v>10</v>
      </c>
      <c r="D12" s="91" t="s">
        <v>160</v>
      </c>
      <c r="E12" s="332"/>
      <c r="F12" s="333"/>
      <c r="H12" s="78"/>
    </row>
    <row r="13" spans="2:8" s="76" customFormat="1">
      <c r="B13" s="89"/>
      <c r="C13" s="90" t="s">
        <v>13</v>
      </c>
      <c r="D13" s="91" t="s">
        <v>161</v>
      </c>
      <c r="E13" s="334" t="s">
        <v>162</v>
      </c>
      <c r="F13" s="335"/>
      <c r="H13" s="78"/>
    </row>
    <row r="14" spans="2:8" s="76" customFormat="1">
      <c r="B14" s="89"/>
      <c r="C14" s="336" t="s">
        <v>163</v>
      </c>
      <c r="D14" s="337"/>
      <c r="E14" s="337"/>
      <c r="F14" s="338"/>
      <c r="H14" s="78"/>
    </row>
    <row r="15" spans="2:8" s="76" customFormat="1">
      <c r="B15" s="89"/>
      <c r="C15" s="90"/>
      <c r="D15" s="91" t="s">
        <v>164</v>
      </c>
      <c r="E15" s="334" t="s">
        <v>20</v>
      </c>
      <c r="F15" s="335"/>
      <c r="H15" s="78"/>
    </row>
    <row r="16" spans="2:8" s="76" customFormat="1">
      <c r="B16" s="89"/>
      <c r="C16" s="92"/>
      <c r="D16" s="405" t="s">
        <v>253</v>
      </c>
      <c r="E16" s="406"/>
      <c r="F16" s="407"/>
      <c r="H16" s="78"/>
    </row>
    <row r="17" spans="2:8" s="76" customFormat="1">
      <c r="B17" s="89"/>
      <c r="C17" s="342" t="s">
        <v>22</v>
      </c>
      <c r="D17" s="343"/>
      <c r="E17" s="343"/>
      <c r="F17" s="344"/>
      <c r="H17" s="78"/>
    </row>
    <row r="18" spans="2:8" s="76" customFormat="1">
      <c r="B18" s="89"/>
      <c r="C18" s="93">
        <v>1</v>
      </c>
      <c r="D18" s="94" t="s">
        <v>166</v>
      </c>
      <c r="E18" s="345" t="s">
        <v>167</v>
      </c>
      <c r="F18" s="346"/>
      <c r="H18" s="408" t="s">
        <v>254</v>
      </c>
    </row>
    <row r="19" spans="2:8" s="76" customFormat="1">
      <c r="B19" s="89"/>
      <c r="C19" s="93">
        <v>2</v>
      </c>
      <c r="D19" s="95" t="s">
        <v>168</v>
      </c>
      <c r="E19" s="347" t="s">
        <v>255</v>
      </c>
      <c r="F19" s="348"/>
      <c r="H19" s="408"/>
    </row>
    <row r="20" spans="2:8" s="76" customFormat="1" ht="12.75" customHeight="1">
      <c r="B20" s="89"/>
      <c r="C20" s="93">
        <v>3</v>
      </c>
      <c r="D20" s="94" t="s">
        <v>170</v>
      </c>
      <c r="E20" s="349">
        <f>1100*(32/44)</f>
        <v>800</v>
      </c>
      <c r="F20" s="350"/>
      <c r="H20" s="408"/>
    </row>
    <row r="21" spans="2:8" s="76" customFormat="1">
      <c r="B21" s="89"/>
      <c r="C21" s="93">
        <v>4</v>
      </c>
      <c r="D21" s="94" t="s">
        <v>171</v>
      </c>
      <c r="E21" s="345" t="s">
        <v>256</v>
      </c>
      <c r="F21" s="346"/>
      <c r="H21" s="408"/>
    </row>
    <row r="22" spans="2:8">
      <c r="B22" s="79"/>
      <c r="C22" s="96">
        <v>5</v>
      </c>
      <c r="D22" s="97" t="s">
        <v>28</v>
      </c>
      <c r="E22" s="351"/>
      <c r="F22" s="352"/>
      <c r="H22" s="408"/>
    </row>
    <row r="23" spans="2:8">
      <c r="B23" s="79"/>
      <c r="C23" s="353" t="s">
        <v>173</v>
      </c>
      <c r="D23" s="354"/>
      <c r="E23" s="354"/>
      <c r="F23" s="355"/>
    </row>
    <row r="24" spans="2:8" ht="15.75" customHeight="1">
      <c r="B24" s="79"/>
      <c r="C24" s="98">
        <v>1</v>
      </c>
      <c r="D24" s="99" t="s">
        <v>31</v>
      </c>
      <c r="E24" s="100" t="s">
        <v>32</v>
      </c>
      <c r="F24" s="101" t="s">
        <v>33</v>
      </c>
    </row>
    <row r="25" spans="2:8">
      <c r="B25" s="79"/>
      <c r="C25" s="93" t="s">
        <v>5</v>
      </c>
      <c r="D25" s="179" t="s">
        <v>174</v>
      </c>
      <c r="E25" s="103">
        <v>1</v>
      </c>
      <c r="F25" s="104">
        <f>E20</f>
        <v>800</v>
      </c>
      <c r="H25" s="180" t="s">
        <v>257</v>
      </c>
    </row>
    <row r="26" spans="2:8">
      <c r="B26" s="79"/>
      <c r="C26" s="181" t="s">
        <v>7</v>
      </c>
      <c r="D26" s="179" t="s">
        <v>37</v>
      </c>
      <c r="E26" s="105">
        <v>0.2</v>
      </c>
      <c r="F26" s="106">
        <f>113.7137*(E26*(1100/220))</f>
        <v>113.71</v>
      </c>
      <c r="H26" s="180" t="s">
        <v>258</v>
      </c>
    </row>
    <row r="27" spans="2:8">
      <c r="B27" s="79"/>
      <c r="C27" s="107"/>
      <c r="D27" s="108" t="s">
        <v>77</v>
      </c>
      <c r="E27" s="109"/>
      <c r="F27" s="110">
        <f>TRUNC(SUM(F25:F26),2)</f>
        <v>913.71</v>
      </c>
      <c r="H27" s="180" t="s">
        <v>259</v>
      </c>
    </row>
    <row r="28" spans="2:8">
      <c r="B28" s="79"/>
      <c r="C28" s="356" t="s">
        <v>175</v>
      </c>
      <c r="D28" s="357"/>
      <c r="E28" s="357"/>
      <c r="F28" s="358"/>
      <c r="H28" s="409" t="s">
        <v>260</v>
      </c>
    </row>
    <row r="29" spans="2:8">
      <c r="B29" s="79"/>
      <c r="C29" s="98" t="s">
        <v>176</v>
      </c>
      <c r="D29" s="111" t="s">
        <v>177</v>
      </c>
      <c r="E29" s="112"/>
      <c r="F29" s="101" t="s">
        <v>33</v>
      </c>
      <c r="H29" s="409"/>
    </row>
    <row r="30" spans="2:8">
      <c r="B30" s="79"/>
      <c r="C30" s="93" t="s">
        <v>5</v>
      </c>
      <c r="D30" s="95" t="s">
        <v>178</v>
      </c>
      <c r="E30" s="113">
        <v>8.3299999999999999E-2</v>
      </c>
      <c r="F30" s="114">
        <f>TRUNC(($F$27*E30),2)</f>
        <v>76.11</v>
      </c>
      <c r="H30" s="409"/>
    </row>
    <row r="31" spans="2:8">
      <c r="B31" s="79"/>
      <c r="C31" s="93" t="s">
        <v>7</v>
      </c>
      <c r="D31" s="115" t="s">
        <v>179</v>
      </c>
      <c r="E31" s="116">
        <v>0.121</v>
      </c>
      <c r="F31" s="114">
        <f>TRUNC(($F$27*E31),2)</f>
        <v>110.55</v>
      </c>
      <c r="H31" s="409"/>
    </row>
    <row r="32" spans="2:8">
      <c r="B32" s="79"/>
      <c r="C32" s="107"/>
      <c r="D32" s="108" t="s">
        <v>77</v>
      </c>
      <c r="E32" s="117">
        <f>SUM(E30:E31)</f>
        <v>0.20430000000000001</v>
      </c>
      <c r="F32" s="118">
        <f>TRUNC(SUM(F30:F31),2)</f>
        <v>186.66</v>
      </c>
    </row>
    <row r="33" spans="2:8">
      <c r="B33" s="79"/>
      <c r="C33" s="93"/>
      <c r="D33" s="115"/>
      <c r="E33" s="119"/>
      <c r="F33" s="120"/>
    </row>
    <row r="34" spans="2:8" ht="25.5">
      <c r="B34" s="79"/>
      <c r="C34" s="121" t="s">
        <v>180</v>
      </c>
      <c r="D34" s="122" t="s">
        <v>181</v>
      </c>
      <c r="E34" s="123" t="s">
        <v>32</v>
      </c>
      <c r="F34" s="124" t="s">
        <v>33</v>
      </c>
    </row>
    <row r="35" spans="2:8">
      <c r="B35" s="79"/>
      <c r="C35" s="93" t="s">
        <v>5</v>
      </c>
      <c r="D35" s="102" t="s">
        <v>182</v>
      </c>
      <c r="E35" s="125">
        <v>0.2</v>
      </c>
      <c r="F35" s="126">
        <f t="shared" ref="F35:F42" si="0">TRUNC((($F$27+$F$32)*E35),2)</f>
        <v>220.07</v>
      </c>
    </row>
    <row r="36" spans="2:8">
      <c r="B36" s="79"/>
      <c r="C36" s="93" t="s">
        <v>7</v>
      </c>
      <c r="D36" s="102" t="s">
        <v>183</v>
      </c>
      <c r="E36" s="125">
        <v>2.5000000000000001E-2</v>
      </c>
      <c r="F36" s="126">
        <f t="shared" si="0"/>
        <v>27.5</v>
      </c>
    </row>
    <row r="37" spans="2:8">
      <c r="B37" s="79"/>
      <c r="C37" s="93" t="s">
        <v>10</v>
      </c>
      <c r="D37" s="102" t="s">
        <v>184</v>
      </c>
      <c r="E37" s="125">
        <f>'Planilha Almoxarife'!$E$36</f>
        <v>3.4099999999999998E-2</v>
      </c>
      <c r="F37" s="126">
        <f t="shared" si="0"/>
        <v>37.520000000000003</v>
      </c>
    </row>
    <row r="38" spans="2:8">
      <c r="B38" s="79"/>
      <c r="C38" s="93" t="s">
        <v>13</v>
      </c>
      <c r="D38" s="102" t="s">
        <v>185</v>
      </c>
      <c r="E38" s="125">
        <v>1.4999999999999999E-2</v>
      </c>
      <c r="F38" s="126">
        <f t="shared" si="0"/>
        <v>16.5</v>
      </c>
    </row>
    <row r="39" spans="2:8">
      <c r="B39" s="79"/>
      <c r="C39" s="93" t="s">
        <v>38</v>
      </c>
      <c r="D39" s="102" t="s">
        <v>186</v>
      </c>
      <c r="E39" s="125">
        <v>0.01</v>
      </c>
      <c r="F39" s="126">
        <f t="shared" si="0"/>
        <v>11</v>
      </c>
    </row>
    <row r="40" spans="2:8">
      <c r="B40" s="79"/>
      <c r="C40" s="93" t="s">
        <v>40</v>
      </c>
      <c r="D40" s="102" t="s">
        <v>187</v>
      </c>
      <c r="E40" s="125">
        <v>6.0000000000000001E-3</v>
      </c>
      <c r="F40" s="126">
        <f t="shared" si="0"/>
        <v>6.6</v>
      </c>
    </row>
    <row r="41" spans="2:8">
      <c r="B41" s="79"/>
      <c r="C41" s="93" t="s">
        <v>42</v>
      </c>
      <c r="D41" s="102" t="s">
        <v>188</v>
      </c>
      <c r="E41" s="125">
        <v>2E-3</v>
      </c>
      <c r="F41" s="126">
        <f t="shared" si="0"/>
        <v>2.2000000000000002</v>
      </c>
    </row>
    <row r="42" spans="2:8">
      <c r="B42" s="79"/>
      <c r="C42" s="93" t="s">
        <v>44</v>
      </c>
      <c r="D42" s="102" t="s">
        <v>74</v>
      </c>
      <c r="E42" s="125">
        <v>0.08</v>
      </c>
      <c r="F42" s="126">
        <f t="shared" si="0"/>
        <v>88.02</v>
      </c>
    </row>
    <row r="43" spans="2:8">
      <c r="B43" s="79"/>
      <c r="C43" s="359" t="s">
        <v>77</v>
      </c>
      <c r="D43" s="360"/>
      <c r="E43" s="128">
        <f>SUM(E35:E42)</f>
        <v>0.37209999999999999</v>
      </c>
      <c r="F43" s="129">
        <f>TRUNC(SUM(F35:F42),2)</f>
        <v>409.41</v>
      </c>
    </row>
    <row r="44" spans="2:8" ht="11.1" customHeight="1">
      <c r="B44" s="79"/>
      <c r="C44" s="93"/>
      <c r="D44" s="102"/>
      <c r="E44" s="130"/>
      <c r="F44" s="120"/>
    </row>
    <row r="45" spans="2:8">
      <c r="B45" s="79"/>
      <c r="C45" s="121" t="s">
        <v>189</v>
      </c>
      <c r="D45" s="361" t="s">
        <v>48</v>
      </c>
      <c r="E45" s="362"/>
      <c r="F45" s="124" t="s">
        <v>33</v>
      </c>
    </row>
    <row r="46" spans="2:8" ht="16.5" customHeight="1">
      <c r="B46" s="79"/>
      <c r="C46" s="93" t="s">
        <v>5</v>
      </c>
      <c r="D46" s="131" t="s">
        <v>190</v>
      </c>
      <c r="E46" s="134" t="s">
        <v>191</v>
      </c>
      <c r="F46" s="132">
        <f>IF(E46="NÃO",0,TRUNC(((4*2)*21)-0.06*F25,2))</f>
        <v>120</v>
      </c>
    </row>
    <row r="47" spans="2:8" ht="17.25" customHeight="1">
      <c r="B47" s="79"/>
      <c r="C47" s="93" t="s">
        <v>7</v>
      </c>
      <c r="D47" s="133" t="s">
        <v>192</v>
      </c>
      <c r="E47" s="194">
        <v>0</v>
      </c>
      <c r="F47" s="135">
        <f>TRUNC(((E47)*21)*90%,2)</f>
        <v>0</v>
      </c>
      <c r="H47" s="78" t="s">
        <v>379</v>
      </c>
    </row>
    <row r="48" spans="2:8" ht="17.25" customHeight="1">
      <c r="B48" s="79"/>
      <c r="C48" s="93" t="s">
        <v>10</v>
      </c>
      <c r="D48" s="363" t="s">
        <v>193</v>
      </c>
      <c r="E48" s="364"/>
      <c r="F48" s="195">
        <v>3.5</v>
      </c>
    </row>
    <row r="49" spans="2:8" ht="17.25" customHeight="1">
      <c r="B49" s="79"/>
      <c r="C49" s="93" t="s">
        <v>13</v>
      </c>
      <c r="D49" s="363" t="s">
        <v>194</v>
      </c>
      <c r="E49" s="364"/>
      <c r="F49" s="195">
        <v>15</v>
      </c>
    </row>
    <row r="50" spans="2:8">
      <c r="B50" s="79"/>
      <c r="C50" s="137"/>
      <c r="D50" s="365" t="s">
        <v>77</v>
      </c>
      <c r="E50" s="360"/>
      <c r="F50" s="118">
        <f>TRUNC(SUM(F46:F49),2)</f>
        <v>138.5</v>
      </c>
    </row>
    <row r="51" spans="2:8">
      <c r="B51" s="79"/>
      <c r="C51" s="366"/>
      <c r="D51" s="367"/>
      <c r="E51" s="368"/>
      <c r="F51" s="369"/>
    </row>
    <row r="52" spans="2:8" ht="32.25" customHeight="1">
      <c r="B52" s="79"/>
      <c r="C52" s="121">
        <v>2</v>
      </c>
      <c r="D52" s="138" t="s">
        <v>195</v>
      </c>
      <c r="E52" s="139" t="s">
        <v>32</v>
      </c>
      <c r="F52" s="124" t="s">
        <v>33</v>
      </c>
    </row>
    <row r="53" spans="2:8">
      <c r="B53" s="79"/>
      <c r="C53" s="93" t="s">
        <v>176</v>
      </c>
      <c r="D53" s="95" t="s">
        <v>177</v>
      </c>
      <c r="E53" s="113">
        <f>E32</f>
        <v>0.20430000000000001</v>
      </c>
      <c r="F53" s="120">
        <f>F32</f>
        <v>186.66</v>
      </c>
    </row>
    <row r="54" spans="2:8">
      <c r="B54" s="79"/>
      <c r="C54" s="93" t="s">
        <v>180</v>
      </c>
      <c r="D54" s="115" t="s">
        <v>196</v>
      </c>
      <c r="E54" s="116">
        <f>E43</f>
        <v>0.37209999999999999</v>
      </c>
      <c r="F54" s="120">
        <f>F43</f>
        <v>409.41</v>
      </c>
    </row>
    <row r="55" spans="2:8">
      <c r="B55" s="79"/>
      <c r="C55" s="93" t="s">
        <v>189</v>
      </c>
      <c r="D55" s="115" t="s">
        <v>48</v>
      </c>
      <c r="E55" s="140"/>
      <c r="F55" s="120">
        <f>F50</f>
        <v>138.5</v>
      </c>
    </row>
    <row r="56" spans="2:8">
      <c r="B56" s="79"/>
      <c r="C56" s="137"/>
      <c r="D56" s="127" t="s">
        <v>77</v>
      </c>
      <c r="E56" s="141"/>
      <c r="F56" s="118">
        <f>SUM(F53:F55)</f>
        <v>734.57</v>
      </c>
    </row>
    <row r="57" spans="2:8">
      <c r="B57" s="79"/>
      <c r="C57" s="370"/>
      <c r="D57" s="371"/>
      <c r="E57" s="371"/>
      <c r="F57" s="372"/>
    </row>
    <row r="58" spans="2:8">
      <c r="B58" s="79"/>
      <c r="C58" s="373" t="s">
        <v>197</v>
      </c>
      <c r="D58" s="374"/>
      <c r="E58" s="374"/>
      <c r="F58" s="375"/>
    </row>
    <row r="59" spans="2:8">
      <c r="B59" s="79"/>
      <c r="C59" s="98">
        <v>3</v>
      </c>
      <c r="D59" s="111" t="s">
        <v>198</v>
      </c>
      <c r="E59" s="142" t="s">
        <v>32</v>
      </c>
      <c r="F59" s="101" t="s">
        <v>33</v>
      </c>
    </row>
    <row r="60" spans="2:8" s="77" customFormat="1">
      <c r="B60" s="143"/>
      <c r="C60" s="144" t="s">
        <v>5</v>
      </c>
      <c r="D60" s="145" t="s">
        <v>90</v>
      </c>
      <c r="E60" s="146">
        <v>4.1999999999999997E-3</v>
      </c>
      <c r="F60" s="126">
        <f>TRUNC(((F27+F32+F42+F50)*E60),2)</f>
        <v>5.57</v>
      </c>
      <c r="G60" s="147"/>
      <c r="H60" s="148"/>
    </row>
    <row r="61" spans="2:8" s="77" customFormat="1">
      <c r="B61" s="143"/>
      <c r="C61" s="144" t="s">
        <v>7</v>
      </c>
      <c r="D61" s="145" t="s">
        <v>199</v>
      </c>
      <c r="E61" s="146">
        <v>0</v>
      </c>
      <c r="F61" s="126">
        <v>0</v>
      </c>
      <c r="G61" s="147"/>
      <c r="H61" s="148" t="s">
        <v>200</v>
      </c>
    </row>
    <row r="62" spans="2:8" s="77" customFormat="1">
      <c r="B62" s="143"/>
      <c r="C62" s="144" t="s">
        <v>10</v>
      </c>
      <c r="D62" s="145" t="s">
        <v>201</v>
      </c>
      <c r="E62" s="146">
        <v>0.04</v>
      </c>
      <c r="F62" s="126">
        <f>TRUNC((E62*F27),2)</f>
        <v>36.54</v>
      </c>
      <c r="G62" s="147"/>
      <c r="H62" s="148"/>
    </row>
    <row r="63" spans="2:8" s="77" customFormat="1">
      <c r="B63" s="143"/>
      <c r="C63" s="144" t="s">
        <v>13</v>
      </c>
      <c r="D63" s="145" t="s">
        <v>202</v>
      </c>
      <c r="E63" s="146">
        <v>1.8499999999999999E-2</v>
      </c>
      <c r="F63" s="126">
        <f>TRUNC(((F27+F56)*E63),2)</f>
        <v>30.49</v>
      </c>
      <c r="G63" s="147"/>
      <c r="H63" s="148"/>
    </row>
    <row r="64" spans="2:8" s="77" customFormat="1" ht="30" customHeight="1">
      <c r="B64" s="143"/>
      <c r="C64" s="144" t="s">
        <v>38</v>
      </c>
      <c r="D64" s="145" t="s">
        <v>203</v>
      </c>
      <c r="E64" s="146">
        <v>0</v>
      </c>
      <c r="F64" s="126">
        <v>0</v>
      </c>
      <c r="G64" s="147"/>
      <c r="H64" s="148" t="s">
        <v>200</v>
      </c>
    </row>
    <row r="65" spans="2:8" s="77" customFormat="1">
      <c r="B65" s="143"/>
      <c r="C65" s="144" t="s">
        <v>40</v>
      </c>
      <c r="D65" s="145" t="s">
        <v>204</v>
      </c>
      <c r="E65" s="146">
        <v>0</v>
      </c>
      <c r="F65" s="126">
        <f>TRUNC(($F$26*E65),2)</f>
        <v>0</v>
      </c>
      <c r="G65" s="147"/>
      <c r="H65" s="148"/>
    </row>
    <row r="66" spans="2:8">
      <c r="B66" s="79"/>
      <c r="C66" s="376" t="s">
        <v>77</v>
      </c>
      <c r="D66" s="377"/>
      <c r="E66" s="149">
        <f>SUM(E60:E65)</f>
        <v>6.2700000000000006E-2</v>
      </c>
      <c r="F66" s="129">
        <f>TRUNC(SUM(F60:F65),2)</f>
        <v>72.599999999999994</v>
      </c>
    </row>
    <row r="67" spans="2:8">
      <c r="B67" s="79"/>
      <c r="C67" s="378"/>
      <c r="D67" s="368"/>
      <c r="E67" s="368"/>
      <c r="F67" s="379"/>
    </row>
    <row r="68" spans="2:8">
      <c r="B68" s="79"/>
      <c r="C68" s="373" t="s">
        <v>205</v>
      </c>
      <c r="D68" s="374"/>
      <c r="E68" s="374"/>
      <c r="F68" s="375"/>
    </row>
    <row r="69" spans="2:8">
      <c r="B69" s="79"/>
      <c r="C69" s="98" t="s">
        <v>67</v>
      </c>
      <c r="D69" s="150" t="s">
        <v>206</v>
      </c>
      <c r="E69" s="142" t="s">
        <v>32</v>
      </c>
      <c r="F69" s="151" t="s">
        <v>33</v>
      </c>
    </row>
    <row r="70" spans="2:8">
      <c r="B70" s="79"/>
      <c r="C70" s="93" t="s">
        <v>5</v>
      </c>
      <c r="D70" s="95" t="s">
        <v>207</v>
      </c>
      <c r="E70" s="152">
        <v>0</v>
      </c>
      <c r="F70" s="153">
        <f t="shared" ref="F70:F75" si="1">TRUNC((($F$27+$F$56+$F$66)*E70),2)</f>
        <v>0</v>
      </c>
    </row>
    <row r="71" spans="2:8" ht="12.75" customHeight="1">
      <c r="B71" s="79"/>
      <c r="C71" s="93" t="s">
        <v>7</v>
      </c>
      <c r="D71" s="95" t="s">
        <v>206</v>
      </c>
      <c r="E71" s="146">
        <v>0</v>
      </c>
      <c r="F71" s="153">
        <f t="shared" si="1"/>
        <v>0</v>
      </c>
      <c r="H71" s="396" t="s">
        <v>208</v>
      </c>
    </row>
    <row r="72" spans="2:8">
      <c r="B72" s="79"/>
      <c r="C72" s="93" t="s">
        <v>10</v>
      </c>
      <c r="D72" s="95" t="s">
        <v>209</v>
      </c>
      <c r="E72" s="146">
        <v>0</v>
      </c>
      <c r="F72" s="153">
        <f t="shared" si="1"/>
        <v>0</v>
      </c>
      <c r="H72" s="396"/>
    </row>
    <row r="73" spans="2:8">
      <c r="B73" s="79"/>
      <c r="C73" s="93" t="s">
        <v>13</v>
      </c>
      <c r="D73" s="95" t="s">
        <v>210</v>
      </c>
      <c r="E73" s="146">
        <v>0</v>
      </c>
      <c r="F73" s="153">
        <f t="shared" si="1"/>
        <v>0</v>
      </c>
      <c r="H73" s="396"/>
    </row>
    <row r="74" spans="2:8">
      <c r="B74" s="79"/>
      <c r="C74" s="93" t="s">
        <v>38</v>
      </c>
      <c r="D74" s="95" t="s">
        <v>84</v>
      </c>
      <c r="E74" s="146">
        <v>0</v>
      </c>
      <c r="F74" s="153">
        <f t="shared" si="1"/>
        <v>0</v>
      </c>
      <c r="H74" s="396"/>
    </row>
    <row r="75" spans="2:8">
      <c r="B75" s="79"/>
      <c r="C75" s="93" t="s">
        <v>40</v>
      </c>
      <c r="D75" s="95" t="s">
        <v>55</v>
      </c>
      <c r="E75" s="146">
        <v>0</v>
      </c>
      <c r="F75" s="153">
        <f t="shared" si="1"/>
        <v>0</v>
      </c>
      <c r="H75" s="396"/>
    </row>
    <row r="76" spans="2:8" ht="16.5" customHeight="1">
      <c r="B76" s="79"/>
      <c r="C76" s="376" t="s">
        <v>77</v>
      </c>
      <c r="D76" s="380"/>
      <c r="E76" s="154">
        <f>SUM(E70:E75)</f>
        <v>0</v>
      </c>
      <c r="F76" s="129">
        <f>TRUNC(SUM(F70:F75),2)</f>
        <v>0</v>
      </c>
    </row>
    <row r="77" spans="2:8">
      <c r="B77" s="79"/>
      <c r="C77" s="366"/>
      <c r="D77" s="367"/>
      <c r="E77" s="367"/>
      <c r="F77" s="369"/>
    </row>
    <row r="78" spans="2:8">
      <c r="B78" s="79"/>
      <c r="C78" s="366"/>
      <c r="D78" s="367"/>
      <c r="E78" s="367"/>
      <c r="F78" s="369"/>
    </row>
    <row r="79" spans="2:8" ht="40.5" customHeight="1">
      <c r="B79" s="79"/>
      <c r="C79" s="121">
        <v>4</v>
      </c>
      <c r="D79" s="361" t="s">
        <v>211</v>
      </c>
      <c r="E79" s="362"/>
      <c r="F79" s="124" t="s">
        <v>33</v>
      </c>
    </row>
    <row r="80" spans="2:8">
      <c r="B80" s="79"/>
      <c r="C80" s="93" t="s">
        <v>67</v>
      </c>
      <c r="D80" s="95" t="s">
        <v>212</v>
      </c>
      <c r="E80" s="155"/>
      <c r="F80" s="120">
        <f>F76</f>
        <v>0</v>
      </c>
    </row>
    <row r="81" spans="2:6">
      <c r="B81" s="79"/>
      <c r="C81" s="156"/>
      <c r="D81" s="387" t="s">
        <v>77</v>
      </c>
      <c r="E81" s="388"/>
      <c r="F81" s="118">
        <f>TRUNC(SUM(F80:F80),2)</f>
        <v>0</v>
      </c>
    </row>
    <row r="82" spans="2:6">
      <c r="B82" s="79"/>
      <c r="C82" s="373" t="s">
        <v>213</v>
      </c>
      <c r="D82" s="374"/>
      <c r="E82" s="374"/>
      <c r="F82" s="375"/>
    </row>
    <row r="83" spans="2:6">
      <c r="B83" s="79"/>
      <c r="C83" s="98">
        <v>5</v>
      </c>
      <c r="D83" s="389" t="s">
        <v>58</v>
      </c>
      <c r="E83" s="390"/>
      <c r="F83" s="101" t="s">
        <v>33</v>
      </c>
    </row>
    <row r="84" spans="2:6">
      <c r="B84" s="79"/>
      <c r="C84" s="93" t="s">
        <v>5</v>
      </c>
      <c r="D84" s="391" t="s">
        <v>214</v>
      </c>
      <c r="E84" s="392"/>
      <c r="F84" s="157">
        <f>'Uniformes - Inspetor Alunos'!F6</f>
        <v>33.68</v>
      </c>
    </row>
    <row r="85" spans="2:6">
      <c r="B85" s="79"/>
      <c r="C85" s="93" t="s">
        <v>7</v>
      </c>
      <c r="D85" s="391" t="s">
        <v>215</v>
      </c>
      <c r="E85" s="392"/>
      <c r="F85" s="158" t="s">
        <v>261</v>
      </c>
    </row>
    <row r="86" spans="2:6">
      <c r="B86" s="79"/>
      <c r="C86" s="93" t="s">
        <v>10</v>
      </c>
      <c r="D86" s="391"/>
      <c r="E86" s="392"/>
      <c r="F86" s="120">
        <v>0</v>
      </c>
    </row>
    <row r="87" spans="2:6" ht="16.5" customHeight="1">
      <c r="B87" s="79"/>
      <c r="C87" s="376" t="s">
        <v>77</v>
      </c>
      <c r="D87" s="380"/>
      <c r="E87" s="377"/>
      <c r="F87" s="129">
        <f>TRUNC(SUM(F84:F86),2)</f>
        <v>33.68</v>
      </c>
    </row>
    <row r="88" spans="2:6">
      <c r="B88" s="79"/>
      <c r="C88" s="381"/>
      <c r="D88" s="382"/>
      <c r="E88" s="382"/>
      <c r="F88" s="383"/>
    </row>
    <row r="89" spans="2:6">
      <c r="B89" s="79"/>
      <c r="C89" s="384" t="s">
        <v>216</v>
      </c>
      <c r="D89" s="385"/>
      <c r="E89" s="385"/>
      <c r="F89" s="386"/>
    </row>
    <row r="90" spans="2:6">
      <c r="B90" s="79"/>
      <c r="C90" s="98">
        <v>6</v>
      </c>
      <c r="D90" s="159" t="s">
        <v>115</v>
      </c>
      <c r="E90" s="100" t="s">
        <v>32</v>
      </c>
      <c r="F90" s="101" t="s">
        <v>33</v>
      </c>
    </row>
    <row r="91" spans="2:6">
      <c r="B91" s="79"/>
      <c r="C91" s="93" t="s">
        <v>5</v>
      </c>
      <c r="D91" s="102" t="s">
        <v>217</v>
      </c>
      <c r="E91" s="160">
        <f>'Planilha Almoxarife'!E90</f>
        <v>5.0000000000000001E-3</v>
      </c>
      <c r="F91" s="161">
        <f>TRUNC((E91*F110),2)</f>
        <v>8.77</v>
      </c>
    </row>
    <row r="92" spans="2:6">
      <c r="B92" s="79"/>
      <c r="C92" s="93" t="s">
        <v>7</v>
      </c>
      <c r="D92" s="102" t="s">
        <v>126</v>
      </c>
      <c r="E92" s="160">
        <f>'Planilha Almoxarife'!E91</f>
        <v>5.0000000000000001E-3</v>
      </c>
      <c r="F92" s="161">
        <f>TRUNC((F110*E92),2)</f>
        <v>8.77</v>
      </c>
    </row>
    <row r="93" spans="2:6">
      <c r="B93" s="79"/>
      <c r="C93" s="93" t="s">
        <v>10</v>
      </c>
      <c r="D93" s="102" t="s">
        <v>117</v>
      </c>
      <c r="E93" s="162"/>
      <c r="F93" s="161"/>
    </row>
    <row r="94" spans="2:6">
      <c r="B94" s="79"/>
      <c r="C94" s="163"/>
      <c r="D94" s="122" t="s">
        <v>218</v>
      </c>
      <c r="E94" s="162"/>
      <c r="F94" s="164"/>
    </row>
    <row r="95" spans="2:6">
      <c r="B95" s="79"/>
      <c r="C95" s="163"/>
      <c r="D95" s="102" t="s">
        <v>219</v>
      </c>
      <c r="E95" s="160">
        <f>'Planilha Almoxarife'!E94</f>
        <v>3.3E-3</v>
      </c>
      <c r="F95" s="161">
        <f>TRUNC(((F91+F92+F110)/E102*E95),2)</f>
        <v>6.27</v>
      </c>
    </row>
    <row r="96" spans="2:6">
      <c r="B96" s="79"/>
      <c r="C96" s="163"/>
      <c r="D96" s="102" t="s">
        <v>220</v>
      </c>
      <c r="E96" s="160">
        <f>'Planilha Almoxarife'!E95</f>
        <v>1.5299999999999999E-2</v>
      </c>
      <c r="F96" s="161">
        <f>TRUNC(((F91+F92+F110)/E102*E96),2)</f>
        <v>29.11</v>
      </c>
    </row>
    <row r="97" spans="2:6">
      <c r="B97" s="79"/>
      <c r="C97" s="163"/>
      <c r="D97" s="122" t="s">
        <v>221</v>
      </c>
      <c r="E97" s="162"/>
      <c r="F97" s="161"/>
    </row>
    <row r="98" spans="2:6">
      <c r="B98" s="79"/>
      <c r="C98" s="163"/>
      <c r="D98" s="102" t="s">
        <v>222</v>
      </c>
      <c r="E98" s="160">
        <v>0.05</v>
      </c>
      <c r="F98" s="161">
        <f>TRUNC((F91+F92+F110)/E102*E98,2)</f>
        <v>95.13</v>
      </c>
    </row>
    <row r="99" spans="2:6">
      <c r="B99" s="79"/>
      <c r="C99" s="163"/>
      <c r="D99" s="122" t="s">
        <v>223</v>
      </c>
      <c r="E99" s="162"/>
      <c r="F99" s="164"/>
    </row>
    <row r="100" spans="2:6">
      <c r="B100" s="79"/>
      <c r="C100" s="163"/>
      <c r="D100" s="165"/>
      <c r="E100" s="160"/>
      <c r="F100" s="161">
        <f>TRUNC((F91+F92+F110)/E102*E100,2)</f>
        <v>0</v>
      </c>
    </row>
    <row r="101" spans="2:6">
      <c r="B101" s="79"/>
      <c r="C101" s="376" t="s">
        <v>77</v>
      </c>
      <c r="D101" s="377"/>
      <c r="E101" s="166">
        <f>SUM(E91:E99)</f>
        <v>7.8600000000000003E-2</v>
      </c>
      <c r="F101" s="167">
        <f>SUM(F91:F100)</f>
        <v>148.05000000000001</v>
      </c>
    </row>
    <row r="102" spans="2:6">
      <c r="B102" s="79"/>
      <c r="C102" s="168">
        <f>SUM(E95:E100)</f>
        <v>6.8599999999999994E-2</v>
      </c>
      <c r="D102" s="169" t="s">
        <v>224</v>
      </c>
      <c r="E102" s="170">
        <f>1-C102/1</f>
        <v>0.93140000000000001</v>
      </c>
      <c r="F102" s="171"/>
    </row>
    <row r="103" spans="2:6">
      <c r="B103" s="79"/>
      <c r="C103" s="401" t="s">
        <v>225</v>
      </c>
      <c r="D103" s="402"/>
      <c r="E103" s="402"/>
      <c r="F103" s="403"/>
    </row>
    <row r="104" spans="2:6" ht="30" customHeight="1">
      <c r="B104" s="79"/>
      <c r="C104" s="172"/>
      <c r="D104" s="361" t="s">
        <v>226</v>
      </c>
      <c r="E104" s="362"/>
      <c r="F104" s="124" t="s">
        <v>33</v>
      </c>
    </row>
    <row r="105" spans="2:6">
      <c r="B105" s="79"/>
      <c r="C105" s="93" t="s">
        <v>5</v>
      </c>
      <c r="D105" s="397" t="s">
        <v>227</v>
      </c>
      <c r="E105" s="397"/>
      <c r="F105" s="120">
        <f>F27</f>
        <v>913.71</v>
      </c>
    </row>
    <row r="106" spans="2:6">
      <c r="B106" s="79"/>
      <c r="C106" s="93" t="s">
        <v>7</v>
      </c>
      <c r="D106" s="397" t="s">
        <v>228</v>
      </c>
      <c r="E106" s="397"/>
      <c r="F106" s="120">
        <f>F56</f>
        <v>734.57</v>
      </c>
    </row>
    <row r="107" spans="2:6">
      <c r="B107" s="79"/>
      <c r="C107" s="93" t="s">
        <v>10</v>
      </c>
      <c r="D107" s="397" t="s">
        <v>229</v>
      </c>
      <c r="E107" s="397"/>
      <c r="F107" s="120">
        <f>F66</f>
        <v>72.599999999999994</v>
      </c>
    </row>
    <row r="108" spans="2:6">
      <c r="B108" s="79"/>
      <c r="C108" s="93" t="s">
        <v>13</v>
      </c>
      <c r="D108" s="391" t="s">
        <v>230</v>
      </c>
      <c r="E108" s="392"/>
      <c r="F108" s="120">
        <f>F81</f>
        <v>0</v>
      </c>
    </row>
    <row r="109" spans="2:6">
      <c r="B109" s="79"/>
      <c r="C109" s="93" t="s">
        <v>38</v>
      </c>
      <c r="D109" s="397" t="s">
        <v>231</v>
      </c>
      <c r="E109" s="397"/>
      <c r="F109" s="120">
        <f>F87</f>
        <v>33.68</v>
      </c>
    </row>
    <row r="110" spans="2:6">
      <c r="B110" s="79"/>
      <c r="C110" s="398" t="s">
        <v>232</v>
      </c>
      <c r="D110" s="399"/>
      <c r="E110" s="400"/>
      <c r="F110" s="173">
        <f>TRUNC(SUM(F105:F109),2)</f>
        <v>1754.56</v>
      </c>
    </row>
    <row r="111" spans="2:6">
      <c r="B111" s="79"/>
      <c r="C111" s="93" t="s">
        <v>40</v>
      </c>
      <c r="D111" s="391" t="s">
        <v>233</v>
      </c>
      <c r="E111" s="392"/>
      <c r="F111" s="174">
        <f>F101</f>
        <v>148.05000000000001</v>
      </c>
    </row>
    <row r="112" spans="2:6">
      <c r="B112" s="79"/>
      <c r="C112" s="393" t="s">
        <v>234</v>
      </c>
      <c r="D112" s="394"/>
      <c r="E112" s="362"/>
      <c r="F112" s="175">
        <f>SUM(F110:F111)</f>
        <v>1902.61</v>
      </c>
    </row>
    <row r="113" spans="2:6">
      <c r="B113" s="79"/>
      <c r="C113" s="176"/>
      <c r="D113" s="177"/>
      <c r="E113" s="177"/>
      <c r="F113" s="178"/>
    </row>
    <row r="114" spans="2:6">
      <c r="C114" s="395"/>
      <c r="D114" s="395"/>
      <c r="E114" s="395"/>
      <c r="F114" s="395"/>
    </row>
    <row r="129" spans="3:3">
      <c r="C129" s="78" t="s">
        <v>191</v>
      </c>
    </row>
    <row r="130" spans="3:3">
      <c r="C130" s="78" t="s">
        <v>235</v>
      </c>
    </row>
  </sheetData>
  <sheetProtection formatCells="0"/>
  <mergeCells count="55">
    <mergeCell ref="C112:E112"/>
    <mergeCell ref="C114:F114"/>
    <mergeCell ref="H18:H22"/>
    <mergeCell ref="H28:H31"/>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 ref="C88:F88"/>
    <mergeCell ref="C89:F89"/>
    <mergeCell ref="D79:E79"/>
    <mergeCell ref="D81:E81"/>
    <mergeCell ref="C82:F82"/>
    <mergeCell ref="D83:E83"/>
    <mergeCell ref="D84:E84"/>
    <mergeCell ref="C67:F67"/>
    <mergeCell ref="C68:F68"/>
    <mergeCell ref="C76:D76"/>
    <mergeCell ref="C77:F77"/>
    <mergeCell ref="C78:F78"/>
    <mergeCell ref="D50:E50"/>
    <mergeCell ref="C51:F51"/>
    <mergeCell ref="C57:F57"/>
    <mergeCell ref="C58:F58"/>
    <mergeCell ref="C66:D66"/>
    <mergeCell ref="C28:F28"/>
    <mergeCell ref="C43:D43"/>
    <mergeCell ref="D45:E45"/>
    <mergeCell ref="D48:E48"/>
    <mergeCell ref="D49:E49"/>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6">
      <formula1>$C$129:$C$130</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62</vt:i4>
      </vt:variant>
      <vt:variant>
        <vt:lpstr>Intervalos nomeados</vt:lpstr>
      </vt:variant>
      <vt:variant>
        <vt:i4>23</vt:i4>
      </vt:variant>
    </vt:vector>
  </HeadingPairs>
  <TitlesOfParts>
    <vt:vector size="85" baseType="lpstr">
      <vt:lpstr>Carregador de material</vt:lpstr>
      <vt:lpstr>ORIENTAÇÕES</vt:lpstr>
      <vt:lpstr>Planilha Almoxarife</vt:lpstr>
      <vt:lpstr>Uniformes - Almoxarife</vt:lpstr>
      <vt:lpstr>Equipamentos - Almoxarife</vt:lpstr>
      <vt:lpstr>Planilha Aux. Almoxarife</vt:lpstr>
      <vt:lpstr>Uniformes - Aux. Almox.</vt:lpstr>
      <vt:lpstr>Equipamentos - Aux. Almox.</vt:lpstr>
      <vt:lpstr>Planilha Inspetor Alunos</vt:lpstr>
      <vt:lpstr>Uniformes - Inspetor Alunos</vt:lpstr>
      <vt:lpstr>Planilha Cozinheiro</vt:lpstr>
      <vt:lpstr>Uniformes - Cozinheiro</vt:lpstr>
      <vt:lpstr>Equipamentos - Cozinheiro</vt:lpstr>
      <vt:lpstr>Planilha Aux. Cozinha</vt:lpstr>
      <vt:lpstr>Uniformes - Aux. Cozinha</vt:lpstr>
      <vt:lpstr>Equipamentos - Aux. Cozinha</vt:lpstr>
      <vt:lpstr>Planilha Aux. Serv. Oper.</vt:lpstr>
      <vt:lpstr>Uniformes - Aux. Serv. Oper.</vt:lpstr>
      <vt:lpstr>Equipamentos - Aux. Serv. Oper.</vt:lpstr>
      <vt:lpstr>Planilha Eletricista</vt:lpstr>
      <vt:lpstr>Uniformes - Eletricista</vt:lpstr>
      <vt:lpstr>Equipamentos - Eletricista</vt:lpstr>
      <vt:lpstr>Planilha Aux. Eletricista</vt:lpstr>
      <vt:lpstr>Uniformes - Aux. Eletricista</vt:lpstr>
      <vt:lpstr>Equipamentos - Aux. Eletricista</vt:lpstr>
      <vt:lpstr>Planilha Pedreiro</vt:lpstr>
      <vt:lpstr>Uniformes - Pedreiro</vt:lpstr>
      <vt:lpstr>Equipamentos - Pedreiro</vt:lpstr>
      <vt:lpstr>Planilha Aux. Pedreiro</vt:lpstr>
      <vt:lpstr>Uniformes - Aux. Pedreiro</vt:lpstr>
      <vt:lpstr>Equipamentos - Aux. Pedreiro</vt:lpstr>
      <vt:lpstr>Planilha Aux. Manut. Pre.</vt:lpstr>
      <vt:lpstr>Uniformes - Aux. Manut. Pre.</vt:lpstr>
      <vt:lpstr>Equipamentos - Aux. Manut. Pre.</vt:lpstr>
      <vt:lpstr>Planilha Pintor</vt:lpstr>
      <vt:lpstr>Uniformes - Pintor</vt:lpstr>
      <vt:lpstr>Equipamentos - Pintor</vt:lpstr>
      <vt:lpstr>Planilha Bomb. Hidrául.</vt:lpstr>
      <vt:lpstr>Uniformes - Bomb. Hidrául.</vt:lpstr>
      <vt:lpstr>Equipamentos - Bomb. Hidrául.</vt:lpstr>
      <vt:lpstr>Planilha Carpinteiro</vt:lpstr>
      <vt:lpstr>Uniformes - Carpinteiro</vt:lpstr>
      <vt:lpstr>Equipamentos - Carpinteiro</vt:lpstr>
      <vt:lpstr>Planilha Contínuo</vt:lpstr>
      <vt:lpstr>Uniformes - Contínuo</vt:lpstr>
      <vt:lpstr>Planilha Motorista</vt:lpstr>
      <vt:lpstr>Uniformes - Motorista</vt:lpstr>
      <vt:lpstr>Equipamentos - Motorista</vt:lpstr>
      <vt:lpstr>Planilha Operador M. Copiad.</vt:lpstr>
      <vt:lpstr>Uniformes - Operador M. Copiad.</vt:lpstr>
      <vt:lpstr>Planilha Trab. Agropecuário</vt:lpstr>
      <vt:lpstr>Uniformes - Trab. Agropecuário</vt:lpstr>
      <vt:lpstr>Equipamentos - Trab. Agropec.</vt:lpstr>
      <vt:lpstr>Planilha Tratorista</vt:lpstr>
      <vt:lpstr>Uniformes - Tratorista</vt:lpstr>
      <vt:lpstr>Equipamentos - Tratorista</vt:lpstr>
      <vt:lpstr>Planilha Vaqueiro</vt:lpstr>
      <vt:lpstr>Uniformes - Vaqueiro</vt:lpstr>
      <vt:lpstr>Equipamentos - Vaqueiro</vt:lpstr>
      <vt:lpstr>PROPOSTA</vt:lpstr>
      <vt:lpstr>Servente de limpeza</vt:lpstr>
      <vt:lpstr>Jauzeiro</vt:lpstr>
      <vt:lpstr>'Carregador de material'!Area_de_impressao</vt:lpstr>
      <vt:lpstr>ORIENTAÇÕES!Area_de_impressao</vt:lpstr>
      <vt:lpstr>'Planilha Almoxarife'!Area_de_impressao</vt:lpstr>
      <vt:lpstr>'Planilha Aux. Almoxarife'!Area_de_impressao</vt:lpstr>
      <vt:lpstr>'Planilha Aux. Cozinha'!Area_de_impressao</vt:lpstr>
      <vt:lpstr>'Planilha Aux. Eletricista'!Area_de_impressao</vt:lpstr>
      <vt:lpstr>'Planilha Aux. Manut. Pre.'!Area_de_impressao</vt:lpstr>
      <vt:lpstr>'Planilha Aux. Pedreiro'!Area_de_impressao</vt:lpstr>
      <vt:lpstr>'Planilha Aux. Serv. Oper.'!Area_de_impressao</vt:lpstr>
      <vt:lpstr>'Planilha Bomb. Hidrául.'!Area_de_impressao</vt:lpstr>
      <vt:lpstr>'Planilha Carpinteiro'!Area_de_impressao</vt:lpstr>
      <vt:lpstr>'Planilha Contínuo'!Area_de_impressao</vt:lpstr>
      <vt:lpstr>'Planilha Cozinheiro'!Area_de_impressao</vt:lpstr>
      <vt:lpstr>'Planilha Eletricista'!Area_de_impressao</vt:lpstr>
      <vt:lpstr>'Planilha Inspetor Alunos'!Area_de_impressao</vt:lpstr>
      <vt:lpstr>'Planilha Motorista'!Area_de_impressao</vt:lpstr>
      <vt:lpstr>'Planilha Operador M. Copiad.'!Area_de_impressao</vt:lpstr>
      <vt:lpstr>'Planilha Pedreiro'!Area_de_impressao</vt:lpstr>
      <vt:lpstr>'Planilha Pintor'!Area_de_impressao</vt:lpstr>
      <vt:lpstr>'Planilha Trab. Agropecuário'!Area_de_impressao</vt:lpstr>
      <vt:lpstr>'Planilha Tratorista'!Area_de_impressao</vt:lpstr>
      <vt:lpstr>'Planilha Vaqueiro'!Area_de_impressao</vt:lpstr>
      <vt:lpstr>'Servente de limpeza'!Area_de_impressao</vt:lpstr>
    </vt:vector>
  </TitlesOfParts>
  <Company>Part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Jonathan Barbosa</cp:lastModifiedBy>
  <cp:lastPrinted>2021-07-12T14:44:44Z</cp:lastPrinted>
  <dcterms:created xsi:type="dcterms:W3CDTF">2010-12-08T20:31:00Z</dcterms:created>
  <dcterms:modified xsi:type="dcterms:W3CDTF">2021-07-12T17:18:46Z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