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tabRatio="805" firstSheet="2" activeTab="3"/>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Limpeza'!$B$1:$G$113</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44525" fullPrecision="0"/>
</workbook>
</file>

<file path=xl/comments1.xml><?xml version="1.0" encoding="utf-8"?>
<comments xmlns="http://schemas.openxmlformats.org/spreadsheetml/2006/main">
  <authors>
    <author>Julio Cesar Silveira Santos</author>
  </authors>
  <commentList>
    <comment ref="E101" authorId="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<sst xmlns="http://schemas.openxmlformats.org/spreadsheetml/2006/main" count="362">
  <si>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</si>
  <si>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</si>
  <si>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</si>
  <si>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</si>
  <si>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</si>
  <si>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</si>
  <si>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</si>
  <si>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</si>
  <si>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</si>
  <si>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</si>
  <si>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</si>
  <si>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</si>
  <si>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</si>
  <si>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</si>
  <si>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</si>
  <si>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</si>
  <si>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</si>
  <si>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</si>
  <si>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</si>
  <si>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</si>
  <si>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</si>
  <si>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</si>
  <si>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</si>
  <si>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</si>
  <si>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</si>
  <si>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</si>
  <si>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</si>
  <si>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</si>
  <si>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</si>
  <si>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</si>
  <si>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</si>
  <si>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</si>
  <si>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</si>
  <si>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</si>
  <si>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</si>
  <si>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</si>
  <si>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</si>
  <si>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</si>
  <si>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</si>
  <si>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</si>
  <si>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</si>
  <si>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</si>
  <si>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</si>
  <si>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</si>
  <si>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</si>
  <si>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</si>
  <si>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</si>
  <si>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</si>
  <si>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</si>
  <si>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</si>
  <si>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</si>
  <si>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</si>
  <si>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</si>
  <si>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</si>
  <si>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</si>
  <si>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</si>
  <si>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</si>
  <si>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</si>
  <si>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</si>
  <si>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</si>
  <si>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</si>
  <si>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</si>
  <si>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</si>
  <si>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</si>
  <si>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</si>
  <si>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</si>
  <si>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</si>
  <si>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</si>
  <si>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</si>
  <si>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</si>
  <si>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</si>
  <si>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</si>
  <si>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</si>
  <si>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</si>
  <si>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</si>
  <si>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</si>
  <si>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</si>
  <si>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</si>
  <si>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</si>
  <si>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</si>
  <si>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</si>
  <si>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</si>
  <si>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</si>
  <si>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</si>
  <si>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</si>
  <si>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</si>
  <si>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</si>
  <si>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</si>
  <si>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</si>
  <si>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</si>
  <si>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</si>
  <si>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</si>
  <si>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</si>
  <si>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</si>
  <si>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</si>
  <si>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</si>
  <si>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</si>
  <si>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</si>
  <si>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</si>
  <si>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</si>
  <si>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</si>
  <si>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</si>
  <si>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</si>
  <si>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</si>
  <si>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</si>
  <si>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</si>
  <si>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</si>
  <si>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</si>
  <si>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</si>
  <si>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</si>
  <si>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</si>
  <si>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</si>
  <si>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</si>
  <si>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</si>
  <si>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</si>
  <si>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</si>
  <si>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</si>
  <si>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</si>
  <si>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</si>
  <si>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</si>
  <si>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</si>
  <si>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</si>
  <si>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</si>
  <si>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</si>
  <si>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</si>
  <si>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</si>
  <si>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</si>
  <si>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</si>
  <si>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</si>
  <si>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</si>
  <si>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</si>
  <si>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</si>
  <si>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</si>
  <si>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</si>
  <si>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</si>
  <si>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</si>
  <si>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</si>
  <si>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</si>
  <si>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</si>
  <si>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</si>
  <si>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</si>
  <si>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</si>
  <si>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</si>
  <si>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</si>
  <si>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</si>
  <si>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</si>
  <si>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</si>
  <si>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</si>
  <si>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</si>
  <si>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</si>
  <si>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</si>
  <si>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</si>
  <si>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</si>
  <si>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</si>
  <si>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</si>
  <si>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</si>
  <si>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</si>
  <si>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</si>
  <si>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10/03/2021</t>
  </si>
  <si>
    <t>Município/UF:</t>
  </si>
  <si>
    <t>Propriá/SE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</si>
  <si>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</si>
  <si>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</si>
  <si>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</si>
  <si>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</si>
  <si>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</si>
  <si>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</si>
  <si>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</si>
  <si>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</si>
  <si>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</si>
  <si>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</si>
  <si>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</si>
  <si>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</si>
  <si>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</si>
  <si>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</si>
  <si>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Calibri"/>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</si>
  <si>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</si>
  <si>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</si>
  <si>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</si>
  <si>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</si>
  <si>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</si>
  <si>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</si>
  <si>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</si>
  <si>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</si>
  <si>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</si>
  <si>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</si>
  <si>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</si>
  <si>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</si>
  <si>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</si>
  <si>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</si>
  <si>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</si>
  <si>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</si>
  <si>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 (CLÁUSULA DÉCIMA da CCT SE000032/2020)</t>
  </si>
  <si>
    <t>-</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</si>
  <si>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</si>
  <si>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</si>
  <si>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</si>
  <si>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</si>
  <si>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</si>
  <si>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</si>
  <si>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</si>
  <si>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</si>
  <si>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</si>
  <si>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</si>
  <si>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</si>
  <si>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</si>
  <si>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</si>
  <si>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</si>
  <si>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</si>
  <si>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</si>
  <si>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</si>
  <si>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</si>
  <si>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</si>
  <si>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</si>
  <si>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</si>
  <si>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t>Materiais/Equipamentos (aba "Planilha Materiais")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</si>
  <si>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</si>
  <si>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</si>
  <si>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</si>
  <si>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</si>
  <si>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</si>
  <si>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</si>
  <si>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</si>
  <si>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</si>
  <si>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</si>
  <si>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</si>
  <si>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</si>
  <si>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</si>
  <si>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</si>
  <si>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</si>
  <si>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</si>
  <si>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</si>
  <si>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</si>
  <si>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</si>
  <si>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</si>
  <si>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</si>
  <si>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</si>
  <si>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</si>
  <si>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</si>
  <si>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</si>
  <si>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</si>
  <si>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</si>
  <si>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</si>
  <si>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</si>
  <si>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</si>
  <si>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</si>
  <si>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</si>
  <si>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</si>
  <si>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</si>
  <si>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</si>
  <si>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</si>
  <si>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</si>
  <si>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</si>
  <si>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charset val="134"/>
      </rPr>
      <t>Coluna E:</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</si>
  <si>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</si>
  <si>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</si>
  <si>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</si>
  <si>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</si>
  <si>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</si>
  <si>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</si>
  <si>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</si>
  <si>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</si>
  <si>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</si>
  <si>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charset val="134"/>
      </rPr>
      <t>Tipo de área e produtividades mínima e máxima (colunas A, C e D)</t>
    </r>
    <r>
      <rPr>
        <sz val="11"/>
        <color rgb="FF000000"/>
        <rFont val="Calibri"/>
        <charset val="134"/>
      </rPr>
      <t xml:space="preserve"> foram levantadas de acordo com o anexo VI-B, item 3 da IN 5/2017. </t>
    </r>
    <r>
      <rPr>
        <b/>
        <sz val="11"/>
        <rFont val="Calibri"/>
        <charset val="134"/>
      </rPr>
      <t>Área a ser limpa (coluna B)</t>
    </r>
    <r>
      <rPr>
        <sz val="11"/>
        <color rgb="FF000000"/>
        <rFont val="Calibri"/>
        <charset val="134"/>
      </rPr>
      <t xml:space="preserve">: é a área de limpeza que a administração pretente contratar. Estas informações não devem ser alteradas pela licitante; </t>
    </r>
    <r>
      <rPr>
        <b/>
        <sz val="11"/>
        <rFont val="Calibri"/>
        <charset val="134"/>
      </rPr>
      <t>Produtividade pretendida (coluna E)</t>
    </r>
    <r>
      <rPr>
        <sz val="11"/>
        <color rgb="FF000000"/>
        <rFont val="Calibri"/>
        <charset val="134"/>
      </rPr>
      <t xml:space="preserve">: a licitante poderá trabalhar com valores dentro dos limites mínimo e máximo estabelecidos;  </t>
    </r>
    <r>
      <rPr>
        <b/>
        <sz val="11"/>
        <rFont val="Calibri"/>
        <charset val="134"/>
      </rPr>
      <t>Frequência no mês (coluna F)</t>
    </r>
    <r>
      <rPr>
        <sz val="11"/>
        <color rgb="FF000000"/>
        <rFont val="Calibri"/>
        <charset val="134"/>
      </rPr>
      <t xml:space="preserve">: Frequência sugerida em horas por mês conforme item 6 do anexo VII-D da IN SEGES/MPDG 05/2017; </t>
    </r>
    <r>
      <rPr>
        <b/>
        <sz val="11"/>
        <rFont val="Calibri"/>
        <charset val="134"/>
      </rPr>
      <t>Jornada de trabalho no mês (coluna G):</t>
    </r>
    <r>
      <rPr>
        <sz val="11"/>
        <color rgb="FF000000"/>
        <rFont val="Calibri"/>
        <charset val="134"/>
      </rPr>
      <t xml:space="preserve"> 188,76 (4,29 semanas no mês x 44 horas semanais ≅ 188,76); </t>
    </r>
    <r>
      <rPr>
        <b/>
        <sz val="11"/>
        <rFont val="Calibri"/>
        <charset val="134"/>
      </rPr>
      <t>Ki (coluna H)</t>
    </r>
    <r>
      <rPr>
        <sz val="11"/>
        <color rgb="FF000000"/>
        <rFont val="Calibri"/>
        <charset val="134"/>
      </rPr>
      <t xml:space="preserve">: Coeficiente de produtividade, apurado da seguinte forma: (1/produtividade) * frequência de horas no mês * (1/jornada de trabalho no mês); </t>
    </r>
    <r>
      <rPr>
        <b/>
        <sz val="11"/>
        <rFont val="Calibri"/>
        <charset val="134"/>
      </rPr>
      <t>Nº de serventes (coluna I)</t>
    </r>
    <r>
      <rPr>
        <sz val="11"/>
        <color rgb="FF000000"/>
        <rFont val="Calibri"/>
        <charset val="134"/>
      </rPr>
      <t xml:space="preserve">: quantidade necessária de mão de obra em função da área a ser limpa e da produtividade ofertada (área/produtividade). </t>
    </r>
    <r>
      <rPr>
        <b/>
        <sz val="11"/>
        <rFont val="Calibri"/>
        <charset val="134"/>
      </rPr>
      <t>Preço do homem/mês (coluna J)</t>
    </r>
    <r>
      <rPr>
        <sz val="11"/>
        <color rgb="FF000000"/>
        <rFont val="Calibri"/>
        <charset val="134"/>
      </rPr>
      <t xml:space="preserve">: preço apurado na planilha de composição de custo da mão de obra (Planilha Agente de Limpeza); </t>
    </r>
    <r>
      <rPr>
        <b/>
        <sz val="11"/>
        <rFont val="Calibri"/>
        <charset val="134"/>
      </rPr>
      <t>Valor unitário (coluna K)</t>
    </r>
    <r>
      <rPr>
        <sz val="11"/>
        <color rgb="FF000000"/>
        <rFont val="Calibri"/>
        <charset val="134"/>
      </rPr>
      <t xml:space="preserve">: corresponde ao custo por m² de área, calculada da seguinte forma: Ki * preço homem mês; </t>
    </r>
    <r>
      <rPr>
        <b/>
        <sz val="11"/>
        <rFont val="Calibri"/>
        <charset val="134"/>
      </rPr>
      <t>Valor total (coluna L)</t>
    </r>
    <r>
      <rPr>
        <sz val="11"/>
        <color rgb="FF000000"/>
        <rFont val="Calibri"/>
        <charset val="134"/>
      </rPr>
      <t xml:space="preserve">: área a ser limpa (coluna B) multiplicado pelo custo unitário (coluna K); </t>
    </r>
    <r>
      <rPr>
        <b/>
        <sz val="11"/>
        <rFont val="Calibri"/>
        <charset val="134"/>
      </rPr>
      <t>Valor m² por área (coluna M)</t>
    </r>
    <r>
      <rPr>
        <sz val="11"/>
        <color rgb="FF000000"/>
        <rFont val="Calibri"/>
        <charset val="134"/>
      </rPr>
      <t>: razão entre o valor total (coluna L) e a área interna total (coluna B).</t>
    </r>
  </si>
  <si>
    <t>Valores Totais Esquadrias (frequência mensal)</t>
  </si>
  <si>
    <r>
      <rPr>
        <b/>
        <sz val="11"/>
        <rFont val="Calibri"/>
        <charset val="134"/>
      </rPr>
      <t>Coluna B:</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somatório dos valores totais por área.</t>
    </r>
  </si>
  <si>
    <t>QUADRO RESUMO DA PROPOSTA</t>
  </si>
  <si>
    <t>TIPO DE ÁREA</t>
  </si>
  <si>
    <t>Área (m²)</t>
  </si>
  <si>
    <t>PREÇO MENSAL UNITÁRIO</t>
  </si>
  <si>
    <t>SUBTOTAL</t>
  </si>
  <si>
    <t>I – Área Interna</t>
  </si>
  <si>
    <r>
      <rPr>
        <b/>
        <sz val="11"/>
        <rFont val="Calibri"/>
        <charset val="134"/>
      </rPr>
      <t>Área (m²) (coluna C):</t>
    </r>
    <r>
      <rPr>
        <sz val="11"/>
        <color rgb="FF000000"/>
        <rFont val="Calibri"/>
        <charset val="134"/>
      </rPr>
      <t xml:space="preserve"> Valores transferidos do quadro acima para cada tipo de área.
</t>
    </r>
    <r>
      <rPr>
        <b/>
        <sz val="11"/>
        <rFont val="Calibri"/>
        <charset val="134"/>
      </rPr>
      <t>Preço mensal unitário (coluna F):</t>
    </r>
    <r>
      <rPr>
        <sz val="11"/>
        <color rgb="FF000000"/>
        <rFont val="Calibri"/>
        <charset val="134"/>
      </rPr>
      <t xml:space="preserve"> Valores transferidos do quadro acima para cada tipo de área.
</t>
    </r>
    <r>
      <rPr>
        <b/>
        <sz val="11"/>
        <rFont val="Calibri"/>
        <charset val="134"/>
      </rPr>
      <t>Subtotal:</t>
    </r>
    <r>
      <rPr>
        <sz val="11"/>
        <color rgb="FF000000"/>
        <rFont val="Calibri"/>
        <charset val="134"/>
      </rPr>
      <t xml:space="preserve"> multiplicação entre a área a ser limpa (coluna D e o preço unitário (coluna I).</t>
    </r>
  </si>
  <si>
    <t>II – Área Externa</t>
  </si>
  <si>
    <t>III – Esquadria Externa</t>
  </si>
  <si>
    <t>IV - Materiais/Equipamentos</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</si>
  <si>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</si>
  <si>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</si>
  <si>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</si>
  <si>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</si>
  <si>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</si>
  <si>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</si>
  <si>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</si>
  <si>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</si>
  <si>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</si>
  <si>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</si>
  <si>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</si>
  <si>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</si>
  <si>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</si>
  <si>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</si>
  <si>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</si>
  <si>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</si>
  <si>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</si>
  <si>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</si>
  <si>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</si>
  <si>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</si>
  <si>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</si>
  <si>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</si>
  <si>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</si>
  <si>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</si>
  <si>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</si>
  <si>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</si>
  <si>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</si>
  <si>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</si>
  <si>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</si>
  <si>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</si>
  <si>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</si>
  <si>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</si>
  <si>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</si>
  <si>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</si>
  <si>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Excluído por inexequibilidade</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</si>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</sst>
</file>

<file path=xl/styles.xml><?xml version="1.0" encoding="utf-8"?>
<styleSheet xmlns="http://schemas.openxmlformats.org/spreadsheetml/2006/main">
  <numFmts count="14">
    <numFmt numFmtId="176" formatCode="0.0000%"/>
    <numFmt numFmtId="177" formatCode="&quot; R$ &quot;#,##0.00\ ;&quot; R$ (&quot;#,##0.00\);&quot; R$ -&quot;#\ ;@\ "/>
    <numFmt numFmtId="178" formatCode="_-* #,##0.00_-;\-* #,##0.00_-;_-* &quot;-&quot;??_-;_-@_-"/>
    <numFmt numFmtId="179" formatCode="#,##0.0"/>
    <numFmt numFmtId="180" formatCode="#,##0.0000"/>
    <numFmt numFmtId="181" formatCode="_-&quot;R$&quot;\ * #,##0.00_-;\-&quot;R$&quot;\ * #,##0.00_-;_-&quot;R$&quot;\ * &quot;-&quot;??_-;_-@_-"/>
    <numFmt numFmtId="182" formatCode="_(&quot;R$ &quot;* #,##0.00_);_(&quot;R$ &quot;* \(#,##0.00\);_(&quot;R$ &quot;* &quot;-&quot;??_);_(@_)"/>
    <numFmt numFmtId="183" formatCode="_ * #,##0_ ;_ * \-#,##0_ ;_ * &quot;-&quot;_ ;_ @_ "/>
    <numFmt numFmtId="43" formatCode="_(* #,##0.00_);_(* \(#,##0.00\);_(* &quot;-&quot;??_);_(@_)"/>
    <numFmt numFmtId="42" formatCode="_(&quot;$&quot;* #,##0_);_(&quot;$&quot;* \(#,##0\);_(&quot;$&quot;* &quot;-&quot;_);_(@_)"/>
    <numFmt numFmtId="184" formatCode="0.0000000000000"/>
    <numFmt numFmtId="185" formatCode="0.00_ "/>
    <numFmt numFmtId="186" formatCode="[$R$ -416]* #,##0.00\ ;[$R$ -416]* \(#,##0.00\);[$R$ -416]* \-#\ ;\ @\ "/>
    <numFmt numFmtId="187" formatCode="0.0000"/>
  </numFmts>
  <fonts count="93">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0"/>
      <color indexed="8"/>
      <name val="Calibri"/>
      <charset val="134"/>
      <scheme val="minor"/>
    </font>
    <font>
      <sz val="10"/>
      <color indexed="8"/>
      <name val="Calibri"/>
      <charset val="134"/>
      <scheme val="minor"/>
    </font>
    <font>
      <b/>
      <sz val="10"/>
      <color rgb="FFFF0000"/>
      <name val="Calibri"/>
      <charset val="134"/>
      <scheme val="minor"/>
    </font>
    <font>
      <b/>
      <sz val="11"/>
      <color rgb="FFFF0000"/>
      <name val="Calibri"/>
      <charset val="134"/>
      <scheme val="minor"/>
    </font>
    <font>
      <b/>
      <sz val="11"/>
      <color theme="1"/>
      <name val="Calibri"/>
      <charset val="134"/>
      <scheme val="minor"/>
    </font>
    <font>
      <sz val="10"/>
      <color rgb="FF000000"/>
      <name val="Calibri"/>
      <charset val="134"/>
    </font>
    <font>
      <b/>
      <sz val="11"/>
      <color theme="1"/>
      <name val="Calibri"/>
      <charset val="134"/>
    </font>
    <font>
      <sz val="10"/>
      <name val="Calibri"/>
      <charset val="134"/>
    </font>
    <font>
      <sz val="11"/>
      <color theme="1"/>
      <name val="Calibri"/>
      <charset val="134"/>
    </font>
    <font>
      <b/>
      <sz val="11"/>
      <color theme="1"/>
      <name val="Calibri"/>
      <charset val="134"/>
    </font>
    <font>
      <sz val="10"/>
      <color theme="1"/>
      <name val="Calibri"/>
      <charset val="134"/>
    </font>
    <font>
      <sz val="11"/>
      <color rgb="FF000000"/>
      <name val="Calibri"/>
      <charset val="134"/>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sz val="10"/>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b/>
      <sz val="13"/>
      <color theme="3"/>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u/>
      <sz val="10"/>
      <color indexed="12"/>
      <name val="Arial"/>
      <charset val="134"/>
    </font>
    <font>
      <b/>
      <sz val="11"/>
      <color theme="1"/>
      <name val="Calibri"/>
      <charset val="0"/>
      <scheme val="minor"/>
    </font>
    <font>
      <b/>
      <sz val="11"/>
      <color rgb="FFFFFFFF"/>
      <name val="Calibri"/>
      <charset val="0"/>
      <scheme val="minor"/>
    </font>
    <font>
      <sz val="11"/>
      <color rgb="FFFF0000"/>
      <name val="Calibri"/>
      <charset val="0"/>
      <scheme val="minor"/>
    </font>
    <font>
      <sz val="11"/>
      <color rgb="FF006100"/>
      <name val="Calibri"/>
      <charset val="0"/>
      <scheme val="minor"/>
    </font>
    <font>
      <sz val="11"/>
      <color rgb="FFFA7D00"/>
      <name val="Calibri"/>
      <charset val="0"/>
      <scheme val="minor"/>
    </font>
    <font>
      <b/>
      <sz val="11"/>
      <color rgb="FFFA7D00"/>
      <name val="Calibri"/>
      <charset val="0"/>
      <scheme val="minor"/>
    </font>
    <font>
      <u/>
      <sz val="11"/>
      <color rgb="FF800080"/>
      <name val="Calibri"/>
      <charset val="0"/>
      <scheme val="minor"/>
    </font>
    <font>
      <b/>
      <sz val="11"/>
      <color rgb="FF3F3F3F"/>
      <name val="Calibri"/>
      <charset val="0"/>
      <scheme val="minor"/>
    </font>
    <font>
      <sz val="11"/>
      <color rgb="FF3F3F76"/>
      <name val="Calibri"/>
      <charset val="0"/>
      <scheme val="minor"/>
    </font>
    <font>
      <sz val="11"/>
      <color rgb="FF000000"/>
      <name val="Calibri"/>
      <charset val="204"/>
    </font>
    <font>
      <u/>
      <sz val="11"/>
      <color theme="10"/>
      <name val="Calibri"/>
      <charset val="134"/>
    </font>
    <font>
      <sz val="11"/>
      <color rgb="FF9C0006"/>
      <name val="Calibri"/>
      <charset val="0"/>
      <scheme val="minor"/>
    </font>
    <font>
      <b/>
      <sz val="18"/>
      <color theme="3"/>
      <name val="Calibri"/>
      <charset val="134"/>
      <scheme val="minor"/>
    </font>
    <font>
      <i/>
      <sz val="11"/>
      <color rgb="FF7F7F7F"/>
      <name val="Calibri"/>
      <charset val="0"/>
      <scheme val="minor"/>
    </font>
    <font>
      <u/>
      <sz val="11"/>
      <color rgb="FF0000FF"/>
      <name val="Calibri"/>
      <charset val="0"/>
      <scheme val="minor"/>
    </font>
    <font>
      <sz val="11"/>
      <color rgb="FF9C6500"/>
      <name val="Calibri"/>
      <charset val="0"/>
      <scheme val="minor"/>
    </font>
    <font>
      <b/>
      <sz val="15"/>
      <color theme="3"/>
      <name val="Calibri"/>
      <charset val="134"/>
      <scheme val="minor"/>
    </font>
    <font>
      <sz val="11"/>
      <color indexed="8"/>
      <name val="Calibri"/>
      <charset val="1"/>
    </font>
    <font>
      <b/>
      <sz val="18"/>
      <color indexed="56"/>
      <name val="Cambria"/>
      <charset val="134"/>
    </font>
    <font>
      <b/>
      <sz val="15"/>
      <color indexed="56"/>
      <name val="Calibri"/>
      <charset val="134"/>
    </font>
    <font>
      <sz val="11"/>
      <color indexed="8"/>
      <name val="Arial"/>
      <charset val="1"/>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b/>
      <sz val="11"/>
      <name val="Calibri"/>
      <charset val="134"/>
    </font>
    <font>
      <b/>
      <sz val="10"/>
      <color indexed="8"/>
      <name val="宋体"/>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s>
  <fills count="4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
        <bgColor indexed="64"/>
      </patternFill>
    </fill>
    <fill>
      <patternFill patternType="solid">
        <fgColor theme="0" tint="-0.349986266670736"/>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
        <bgColor indexed="64"/>
      </patternFill>
    </fill>
    <fill>
      <patternFill patternType="solid">
        <fgColor rgb="FFC0C0C0"/>
        <bgColor indexed="64"/>
      </patternFill>
    </fill>
    <fill>
      <patternFill patternType="solid">
        <fgColor theme="5"/>
        <bgColor indexed="64"/>
      </patternFill>
    </fill>
    <fill>
      <patternFill patternType="solid">
        <fgColor theme="6"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bgColor indexed="64"/>
      </patternFill>
    </fill>
  </fills>
  <borders count="1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thick">
        <color indexed="62"/>
      </bottom>
      <diagonal/>
    </border>
  </borders>
  <cellStyleXfs count="123">
    <xf numFmtId="0" fontId="0" fillId="0" borderId="0"/>
    <xf numFmtId="43" fontId="52" fillId="0" borderId="0" applyFont="0" applyFill="0" applyBorder="0" applyAlignment="0" applyProtection="0"/>
    <xf numFmtId="183" fontId="37" fillId="0" borderId="0" applyFont="0" applyFill="0" applyBorder="0" applyAlignment="0" applyProtection="0">
      <alignment vertical="center"/>
    </xf>
    <xf numFmtId="0" fontId="55" fillId="22" borderId="0" applyNumberFormat="0" applyBorder="0" applyAlignment="0" applyProtection="0">
      <alignment vertical="center"/>
    </xf>
    <xf numFmtId="9" fontId="0" fillId="0" borderId="0" applyFont="0" applyFill="0" applyBorder="0" applyAlignment="0" applyProtection="0"/>
    <xf numFmtId="0" fontId="62" fillId="0" borderId="116" applyNumberFormat="0" applyFill="0" applyAlignment="0" applyProtection="0">
      <alignment vertical="center"/>
    </xf>
    <xf numFmtId="0" fontId="59" fillId="16" borderId="115" applyNumberFormat="0" applyAlignment="0" applyProtection="0">
      <alignment vertical="center"/>
    </xf>
    <xf numFmtId="0" fontId="67" fillId="0" borderId="0"/>
    <xf numFmtId="181" fontId="52" fillId="0" borderId="0" applyFont="0" applyFill="0" applyBorder="0" applyAlignment="0" applyProtection="0"/>
    <xf numFmtId="42" fontId="37" fillId="0" borderId="0" applyFont="0" applyFill="0" applyBorder="0" applyAlignment="0" applyProtection="0">
      <alignment vertical="center"/>
    </xf>
    <xf numFmtId="0" fontId="47" fillId="0" borderId="0"/>
    <xf numFmtId="0" fontId="55" fillId="13" borderId="0" applyNumberFormat="0" applyBorder="0" applyAlignment="0" applyProtection="0">
      <alignment vertical="center"/>
    </xf>
    <xf numFmtId="182" fontId="52" fillId="0" borderId="0" applyFont="0" applyFill="0" applyBorder="0" applyAlignment="0" applyProtection="0"/>
    <xf numFmtId="0" fontId="47" fillId="0" borderId="0" applyFont="0" applyFill="0" applyBorder="0" applyAlignment="0" applyProtection="0"/>
    <xf numFmtId="182" fontId="47" fillId="0" borderId="0" applyFont="0" applyFill="0" applyBorder="0" applyAlignment="0" applyProtection="0"/>
    <xf numFmtId="0" fontId="64"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37" fillId="32" borderId="119" applyNumberFormat="0" applyFont="0" applyAlignment="0" applyProtection="0">
      <alignment vertical="center"/>
    </xf>
    <xf numFmtId="0" fontId="55" fillId="38" borderId="0" applyNumberFormat="0" applyBorder="0" applyAlignment="0" applyProtection="0">
      <alignment vertical="center"/>
    </xf>
    <xf numFmtId="0" fontId="55" fillId="27" borderId="0" applyNumberFormat="0" applyBorder="0" applyAlignment="0" applyProtection="0">
      <alignment vertical="center"/>
    </xf>
    <xf numFmtId="0" fontId="60"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1" fillId="0" borderId="0" applyNumberFormat="0" applyFill="0" applyBorder="0" applyAlignment="0" applyProtection="0">
      <alignment vertical="center"/>
    </xf>
    <xf numFmtId="182" fontId="47" fillId="0" borderId="0" applyFont="0" applyFill="0" applyBorder="0" applyAlignment="0" applyProtection="0"/>
    <xf numFmtId="0" fontId="74" fillId="0" borderId="113" applyNumberFormat="0" applyFill="0" applyAlignment="0" applyProtection="0">
      <alignment vertical="center"/>
    </xf>
    <xf numFmtId="0" fontId="54" fillId="39" borderId="0" applyNumberFormat="0" applyBorder="0" applyAlignment="0" applyProtection="0">
      <alignment vertical="center"/>
    </xf>
    <xf numFmtId="0" fontId="53" fillId="0" borderId="113" applyNumberFormat="0" applyFill="0" applyAlignment="0" applyProtection="0">
      <alignment vertical="center"/>
    </xf>
    <xf numFmtId="0" fontId="54" fillId="14" borderId="0" applyNumberFormat="0" applyBorder="0" applyAlignment="0" applyProtection="0">
      <alignment vertical="center"/>
    </xf>
    <xf numFmtId="0" fontId="57" fillId="0" borderId="0" applyNumberFormat="0" applyFill="0" applyBorder="0" applyAlignment="0" applyProtection="0">
      <alignment vertical="top"/>
      <protection locked="0"/>
    </xf>
    <xf numFmtId="0" fontId="56" fillId="0" borderId="120" applyNumberFormat="0" applyFill="0" applyAlignment="0" applyProtection="0">
      <alignment vertical="center"/>
    </xf>
    <xf numFmtId="0" fontId="54" fillId="42" borderId="0" applyNumberFormat="0" applyBorder="0" applyAlignment="0" applyProtection="0">
      <alignment vertical="center"/>
    </xf>
    <xf numFmtId="0" fontId="68" fillId="0" borderId="0" applyNumberFormat="0" applyFill="0" applyBorder="0" applyAlignment="0" applyProtection="0">
      <alignment vertical="top"/>
      <protection locked="0"/>
    </xf>
    <xf numFmtId="0" fontId="56" fillId="0" borderId="0" applyNumberFormat="0" applyFill="0" applyBorder="0" applyAlignment="0" applyProtection="0">
      <alignment vertical="center"/>
    </xf>
    <xf numFmtId="0" fontId="54" fillId="18" borderId="0" applyNumberFormat="0" applyBorder="0" applyAlignment="0" applyProtection="0">
      <alignment vertical="center"/>
    </xf>
    <xf numFmtId="181" fontId="0" fillId="0" borderId="0" applyFont="0" applyFill="0" applyBorder="0" applyAlignment="0" applyProtection="0"/>
    <xf numFmtId="0" fontId="66" fillId="30" borderId="117" applyNumberFormat="0" applyAlignment="0" applyProtection="0">
      <alignment vertical="center"/>
    </xf>
    <xf numFmtId="0" fontId="57" fillId="0" borderId="0" applyNumberFormat="0" applyFill="0" applyBorder="0" applyAlignment="0" applyProtection="0">
      <alignment vertical="top"/>
      <protection locked="0"/>
    </xf>
    <xf numFmtId="0" fontId="65" fillId="25" borderId="118" applyNumberFormat="0" applyAlignment="0" applyProtection="0">
      <alignment vertical="center"/>
    </xf>
    <xf numFmtId="0" fontId="63" fillId="25" borderId="117" applyNumberFormat="0" applyAlignment="0" applyProtection="0">
      <alignment vertical="center"/>
    </xf>
    <xf numFmtId="0" fontId="58" fillId="0" borderId="114" applyNumberFormat="0" applyFill="0" applyAlignment="0" applyProtection="0">
      <alignment vertical="center"/>
    </xf>
    <xf numFmtId="0" fontId="47" fillId="0" borderId="0" applyFont="0" applyFill="0" applyBorder="0" applyAlignment="0" applyProtection="0"/>
    <xf numFmtId="0" fontId="55" fillId="35" borderId="0" applyNumberFormat="0" applyBorder="0" applyAlignment="0" applyProtection="0">
      <alignment vertical="center"/>
    </xf>
    <xf numFmtId="0" fontId="61" fillId="20" borderId="0" applyNumberFormat="0" applyBorder="0" applyAlignment="0" applyProtection="0">
      <alignment vertical="center"/>
    </xf>
    <xf numFmtId="0" fontId="69" fillId="34" borderId="0" applyNumberFormat="0" applyBorder="0" applyAlignment="0" applyProtection="0">
      <alignment vertical="center"/>
    </xf>
    <xf numFmtId="0" fontId="73" fillId="37" borderId="0" applyNumberFormat="0" applyBorder="0" applyAlignment="0" applyProtection="0">
      <alignment vertical="center"/>
    </xf>
    <xf numFmtId="182" fontId="47" fillId="0" borderId="0" applyFont="0" applyFill="0" applyBorder="0" applyAlignment="0" applyProtection="0"/>
    <xf numFmtId="0" fontId="55" fillId="26" borderId="0" applyNumberFormat="0" applyBorder="0" applyAlignment="0" applyProtection="0">
      <alignment vertical="center"/>
    </xf>
    <xf numFmtId="0" fontId="54" fillId="24" borderId="0" applyNumberFormat="0" applyBorder="0" applyAlignment="0" applyProtection="0">
      <alignment vertical="center"/>
    </xf>
    <xf numFmtId="0" fontId="55" fillId="23" borderId="0" applyNumberFormat="0" applyBorder="0" applyAlignment="0" applyProtection="0">
      <alignment vertical="center"/>
    </xf>
    <xf numFmtId="0" fontId="54" fillId="21" borderId="0" applyNumberFormat="0" applyBorder="0" applyAlignment="0" applyProtection="0">
      <alignment vertical="center"/>
    </xf>
    <xf numFmtId="182" fontId="52" fillId="0" borderId="0" applyFont="0" applyFill="0" applyBorder="0" applyAlignment="0" applyProtection="0"/>
    <xf numFmtId="0" fontId="55" fillId="19" borderId="0" applyNumberFormat="0" applyBorder="0" applyAlignment="0" applyProtection="0">
      <alignment vertical="center"/>
    </xf>
    <xf numFmtId="0" fontId="54" fillId="12" borderId="0" applyNumberFormat="0" applyBorder="0" applyAlignment="0" applyProtection="0">
      <alignment vertical="center"/>
    </xf>
    <xf numFmtId="0" fontId="55" fillId="41" borderId="0" applyNumberFormat="0" applyBorder="0" applyAlignment="0" applyProtection="0">
      <alignment vertical="center"/>
    </xf>
    <xf numFmtId="0" fontId="54" fillId="36" borderId="0" applyNumberFormat="0" applyBorder="0" applyAlignment="0" applyProtection="0">
      <alignment vertical="center"/>
    </xf>
    <xf numFmtId="0" fontId="55" fillId="31" borderId="0" applyNumberFormat="0" applyBorder="0" applyAlignment="0" applyProtection="0">
      <alignment vertical="center"/>
    </xf>
    <xf numFmtId="0" fontId="54" fillId="29" borderId="0" applyNumberFormat="0" applyBorder="0" applyAlignment="0" applyProtection="0">
      <alignment vertical="center"/>
    </xf>
    <xf numFmtId="0" fontId="55" fillId="17" borderId="0" applyNumberFormat="0" applyBorder="0" applyAlignment="0" applyProtection="0">
      <alignment vertical="center"/>
    </xf>
    <xf numFmtId="0" fontId="54" fillId="28" borderId="0" applyNumberFormat="0" applyBorder="0" applyAlignment="0" applyProtection="0">
      <alignment vertical="center"/>
    </xf>
    <xf numFmtId="178" fontId="47" fillId="0" borderId="0" applyFont="0" applyFill="0" applyBorder="0" applyAlignment="0" applyProtection="0"/>
    <xf numFmtId="0" fontId="55" fillId="15" borderId="0" applyNumberFormat="0" applyBorder="0" applyAlignment="0" applyProtection="0">
      <alignment vertical="center"/>
    </xf>
    <xf numFmtId="0" fontId="47" fillId="0" borderId="0" applyFont="0" applyFill="0" applyBorder="0" applyAlignment="0" applyProtection="0"/>
    <xf numFmtId="0" fontId="54" fillId="33" borderId="0" applyNumberFormat="0" applyBorder="0" applyAlignment="0" applyProtection="0">
      <alignment vertical="center"/>
    </xf>
    <xf numFmtId="0" fontId="54" fillId="40" borderId="0" applyNumberFormat="0" applyBorder="0" applyAlignment="0" applyProtection="0">
      <alignment vertical="center"/>
    </xf>
    <xf numFmtId="0" fontId="47" fillId="0" borderId="0" applyFont="0" applyFill="0" applyBorder="0" applyAlignment="0" applyProtection="0"/>
    <xf numFmtId="181" fontId="52" fillId="0" borderId="0" applyFont="0" applyFill="0" applyBorder="0" applyAlignment="0" applyProtection="0"/>
    <xf numFmtId="0" fontId="29" fillId="0" borderId="0"/>
    <xf numFmtId="181" fontId="52" fillId="0" borderId="0" applyFont="0" applyFill="0" applyBorder="0" applyAlignment="0" applyProtection="0"/>
    <xf numFmtId="178" fontId="52" fillId="0" borderId="0" applyFont="0" applyFill="0" applyBorder="0" applyAlignment="0" applyProtection="0"/>
    <xf numFmtId="182"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182" fontId="47" fillId="0" borderId="0" applyFont="0" applyFill="0" applyBorder="0" applyAlignment="0" applyProtection="0"/>
    <xf numFmtId="182" fontId="47" fillId="0" borderId="0" applyFont="0" applyFill="0" applyBorder="0" applyAlignment="0" applyProtection="0"/>
    <xf numFmtId="182" fontId="47" fillId="0" borderId="0" applyFont="0" applyFill="0" applyBorder="0" applyAlignment="0" applyProtection="0"/>
    <xf numFmtId="0" fontId="47" fillId="0" borderId="0" applyFont="0" applyFill="0" applyBorder="0" applyAlignment="0" applyProtection="0"/>
    <xf numFmtId="181" fontId="52" fillId="0" borderId="0" applyFont="0" applyFill="0" applyBorder="0" applyAlignment="0" applyProtection="0"/>
    <xf numFmtId="181" fontId="52" fillId="0" borderId="0" applyFont="0" applyFill="0" applyBorder="0" applyAlignment="0" applyProtection="0"/>
    <xf numFmtId="181" fontId="52" fillId="0" borderId="0" applyFont="0" applyFill="0" applyBorder="0" applyAlignment="0" applyProtection="0"/>
    <xf numFmtId="182" fontId="47" fillId="0" borderId="0" applyFont="0" applyFill="0" applyBorder="0" applyAlignment="0" applyProtection="0"/>
    <xf numFmtId="182" fontId="47" fillId="0" borderId="0" applyFont="0" applyFill="0" applyBorder="0" applyAlignment="0" applyProtection="0"/>
    <xf numFmtId="182" fontId="47" fillId="0" borderId="0" applyFont="0" applyFill="0" applyBorder="0" applyAlignment="0" applyProtection="0"/>
    <xf numFmtId="181" fontId="67" fillId="0" borderId="0" applyFont="0" applyFill="0" applyBorder="0" applyAlignment="0" applyProtection="0"/>
    <xf numFmtId="177" fontId="75" fillId="0" borderId="0" applyBorder="0" applyProtection="0"/>
    <xf numFmtId="0" fontId="47" fillId="0" borderId="0"/>
    <xf numFmtId="0" fontId="0" fillId="0" borderId="0"/>
    <xf numFmtId="0" fontId="52" fillId="0" borderId="0"/>
    <xf numFmtId="0" fontId="78" fillId="0" borderId="0"/>
    <xf numFmtId="178" fontId="52" fillId="0" borderId="0" applyFont="0" applyFill="0" applyBorder="0" applyAlignment="0" applyProtection="0"/>
    <xf numFmtId="9" fontId="52"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43" fontId="52" fillId="0" borderId="0" applyFont="0" applyFill="0" applyBorder="0" applyAlignment="0" applyProtection="0"/>
    <xf numFmtId="43" fontId="47" fillId="0" borderId="0" applyFont="0" applyFill="0" applyBorder="0" applyAlignment="0" applyProtection="0"/>
    <xf numFmtId="178" fontId="47" fillId="0" borderId="0" applyFont="0" applyFill="0" applyBorder="0" applyAlignment="0" applyProtection="0"/>
    <xf numFmtId="178" fontId="52" fillId="0" borderId="0" applyFont="0" applyFill="0" applyBorder="0" applyAlignment="0" applyProtection="0"/>
    <xf numFmtId="178" fontId="52" fillId="0" borderId="0" applyFont="0" applyFill="0" applyBorder="0" applyAlignment="0" applyProtection="0"/>
    <xf numFmtId="178" fontId="47" fillId="0" borderId="0" applyFont="0" applyFill="0" applyBorder="0" applyAlignment="0" applyProtection="0"/>
    <xf numFmtId="0" fontId="47" fillId="0" borderId="0" applyFont="0" applyFill="0" applyBorder="0" applyAlignment="0" applyProtection="0"/>
    <xf numFmtId="43" fontId="47" fillId="0" borderId="0" applyFont="0" applyFill="0" applyBorder="0" applyAlignment="0" applyProtection="0"/>
    <xf numFmtId="178" fontId="47" fillId="0" borderId="0" applyFont="0" applyFill="0" applyBorder="0" applyAlignment="0" applyProtection="0"/>
    <xf numFmtId="43" fontId="47" fillId="0" borderId="0" applyFont="0" applyFill="0" applyBorder="0" applyAlignment="0" applyProtection="0"/>
    <xf numFmtId="178"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43" fontId="47" fillId="0" borderId="0" applyFont="0" applyFill="0" applyBorder="0" applyAlignment="0" applyProtection="0"/>
    <xf numFmtId="178" fontId="47" fillId="0" borderId="0" applyFont="0" applyFill="0" applyBorder="0" applyAlignment="0" applyProtection="0"/>
    <xf numFmtId="43" fontId="47" fillId="0" borderId="0" applyFont="0" applyFill="0" applyBorder="0" applyAlignment="0" applyProtection="0"/>
    <xf numFmtId="0" fontId="47" fillId="0" borderId="0" applyFont="0" applyFill="0" applyBorder="0" applyAlignment="0" applyProtection="0"/>
    <xf numFmtId="178" fontId="52" fillId="0" borderId="0" applyFont="0" applyFill="0" applyBorder="0" applyAlignment="0" applyProtection="0"/>
    <xf numFmtId="178" fontId="52" fillId="0" borderId="0" applyFont="0" applyFill="0" applyBorder="0" applyAlignment="0" applyProtection="0"/>
    <xf numFmtId="0" fontId="76" fillId="0" borderId="0" applyNumberFormat="0" applyFill="0" applyBorder="0" applyAlignment="0" applyProtection="0"/>
    <xf numFmtId="0" fontId="77" fillId="0" borderId="121" applyNumberFormat="0" applyFill="0" applyAlignment="0" applyProtection="0"/>
    <xf numFmtId="43" fontId="47" fillId="0" borderId="0" applyFont="0" applyFill="0" applyBorder="0" applyAlignment="0" applyProtection="0"/>
    <xf numFmtId="178" fontId="47" fillId="0" borderId="0" applyFont="0" applyFill="0" applyBorder="0" applyAlignment="0" applyProtection="0"/>
    <xf numFmtId="178"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178" fontId="0" fillId="0" borderId="0" applyFont="0" applyFill="0" applyBorder="0" applyAlignment="0" applyProtection="0"/>
  </cellStyleXfs>
  <cellXfs count="516">
    <xf numFmtId="0" fontId="0" fillId="0" borderId="0" xfId="0"/>
    <xf numFmtId="0" fontId="1" fillId="2" borderId="0" xfId="0" applyFont="1" applyFill="1"/>
    <xf numFmtId="4" fontId="1" fillId="2" borderId="0" xfId="0" applyNumberFormat="1" applyFont="1" applyFill="1" applyAlignment="1">
      <alignment horizontal="center"/>
    </xf>
    <xf numFmtId="0" fontId="2" fillId="2" borderId="0" xfId="0"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0" fontId="1" fillId="2" borderId="1" xfId="0" applyFont="1" applyFill="1" applyBorder="1" applyAlignment="1">
      <alignment horizontal="left"/>
    </xf>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0" fontId="3" fillId="2" borderId="0" xfId="0" applyFont="1" applyFill="1" applyBorder="1" applyAlignment="1">
      <alignment horizontal="center" wrapText="1"/>
    </xf>
    <xf numFmtId="2" fontId="9" fillId="2" borderId="3" xfId="0" applyNumberFormat="1" applyFont="1" applyFill="1" applyBorder="1" applyAlignment="1">
      <alignment horizontal="right"/>
    </xf>
    <xf numFmtId="182" fontId="4" fillId="2" borderId="3" xfId="12"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0" fontId="1" fillId="2" borderId="0" xfId="0" applyFont="1" applyFill="1" applyBorder="1" applyAlignment="1">
      <alignment horizontal="center" vertical="center"/>
    </xf>
    <xf numFmtId="0" fontId="11" fillId="2" borderId="1" xfId="0" applyFont="1" applyFill="1" applyBorder="1" applyAlignment="1">
      <alignment horizontal="left"/>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0" fontId="1" fillId="2" borderId="1" xfId="0" applyFont="1" applyFill="1" applyBorder="1" applyAlignment="1">
      <alignment horizontal="left" vertical="center" wrapText="1"/>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43" fontId="1" fillId="2" borderId="0" xfId="0" applyNumberFormat="1" applyFont="1" applyFill="1"/>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10" fontId="10" fillId="3" borderId="1"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2" fillId="2" borderId="1" xfId="0" applyFont="1" applyFill="1" applyBorder="1" applyAlignment="1">
      <alignment horizontal="left" vertical="center"/>
    </xf>
    <xf numFmtId="10" fontId="12" fillId="2" borderId="1" xfId="0" applyNumberFormat="1" applyFont="1" applyFill="1" applyBorder="1" applyAlignment="1">
      <alignment horizontal="center" vertical="center"/>
    </xf>
    <xf numFmtId="0" fontId="10" fillId="2" borderId="0" xfId="0" applyFont="1" applyFill="1"/>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4" fillId="2" borderId="1" xfId="0" applyFont="1" applyFill="1" applyBorder="1" applyAlignment="1">
      <alignment horizontal="left"/>
    </xf>
    <xf numFmtId="4" fontId="9" fillId="2" borderId="0" xfId="0" applyNumberFormat="1" applyFont="1" applyFill="1"/>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10" fontId="7" fillId="2" borderId="1" xfId="0" applyNumberFormat="1" applyFont="1" applyFill="1" applyBorder="1" applyAlignment="1">
      <alignment horizontal="center" vertical="center" wrapText="1"/>
    </xf>
    <xf numFmtId="43" fontId="1" fillId="2" borderId="0" xfId="1" applyFont="1" applyFill="1"/>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10" fontId="1" fillId="2" borderId="1" xfId="0" applyNumberFormat="1" applyFont="1" applyFill="1" applyBorder="1" applyAlignment="1">
      <alignment horizontal="center" vertical="center"/>
    </xf>
    <xf numFmtId="4" fontId="1" fillId="2" borderId="0" xfId="0" applyNumberFormat="1" applyFont="1" applyFill="1"/>
    <xf numFmtId="0" fontId="3" fillId="2" borderId="4" xfId="0" applyFont="1" applyFill="1" applyBorder="1" applyAlignment="1">
      <alignment horizontal="center" vertical="center" wrapText="1"/>
    </xf>
    <xf numFmtId="0" fontId="14" fillId="4" borderId="1" xfId="0" applyFont="1" applyFill="1" applyBorder="1" applyAlignment="1">
      <alignment horizontal="center" vertical="center"/>
    </xf>
    <xf numFmtId="4" fontId="14" fillId="4" borderId="1" xfId="0" applyNumberFormat="1" applyFont="1" applyFill="1" applyBorder="1" applyAlignment="1">
      <alignment horizontal="center" vertical="center"/>
    </xf>
    <xf numFmtId="0" fontId="10" fillId="2" borderId="6" xfId="0" applyFont="1" applyFill="1" applyBorder="1" applyAlignment="1">
      <alignment horizontal="center"/>
    </xf>
    <xf numFmtId="4" fontId="10" fillId="2" borderId="0" xfId="0" applyNumberFormat="1" applyFont="1" applyFill="1" applyAlignment="1">
      <alignment horizontal="center"/>
    </xf>
    <xf numFmtId="0" fontId="15" fillId="2" borderId="0" xfId="0" applyFont="1" applyFill="1" applyAlignment="1">
      <alignment horizontal="center" wrapText="1"/>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20" fillId="2" borderId="37" xfId="0" applyFont="1" applyFill="1" applyBorder="1" applyAlignment="1">
      <alignment horizontal="left" vertical="center" wrapText="1"/>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xf numFmtId="0" fontId="21" fillId="2" borderId="1" xfId="0" applyFont="1" applyFill="1" applyBorder="1" applyAlignment="1">
      <alignment horizontal="left"/>
    </xf>
    <xf numFmtId="0" fontId="22"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2" fontId="1" fillId="2" borderId="0" xfId="0" applyNumberFormat="1" applyFont="1" applyFill="1"/>
    <xf numFmtId="0" fontId="20" fillId="2" borderId="0" xfId="0" applyFont="1" applyFill="1" applyBorder="1" applyAlignment="1">
      <alignment wrapText="1"/>
    </xf>
    <xf numFmtId="0" fontId="15" fillId="2" borderId="0" xfId="0" applyFont="1" applyFill="1" applyBorder="1" applyAlignment="1">
      <alignment horizontal="center"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12" applyNumberFormat="1" applyFont="1" applyFill="1" applyBorder="1" applyAlignment="1" applyProtection="1">
      <alignment horizontal="center" vertical="center"/>
    </xf>
    <xf numFmtId="185" fontId="0" fillId="3" borderId="1" xfId="0" applyNumberFormat="1" applyFill="1" applyBorder="1" applyAlignment="1" applyProtection="1">
      <alignment horizontal="center" vertical="center"/>
      <protection locked="0"/>
    </xf>
    <xf numFmtId="182" fontId="0" fillId="0" borderId="1" xfId="12" applyFont="1" applyBorder="1" applyProtection="1"/>
    <xf numFmtId="0" fontId="26" fillId="0" borderId="1" xfId="0" applyFont="1" applyFill="1" applyBorder="1" applyAlignment="1" applyProtection="1">
      <alignment horizontal="center" vertical="center"/>
    </xf>
    <xf numFmtId="0" fontId="26" fillId="0" borderId="1" xfId="0" applyFont="1" applyFill="1" applyBorder="1" applyAlignment="1" applyProtection="1">
      <alignment wrapText="1"/>
    </xf>
    <xf numFmtId="1" fontId="26" fillId="0" borderId="1" xfId="12" applyNumberFormat="1" applyFont="1" applyFill="1" applyBorder="1" applyAlignment="1" applyProtection="1">
      <alignment horizontal="center" vertical="center"/>
    </xf>
    <xf numFmtId="185" fontId="27" fillId="3" borderId="1" xfId="0" applyNumberFormat="1" applyFont="1" applyFill="1" applyBorder="1" applyAlignment="1" applyProtection="1">
      <alignment horizontal="center" vertical="center"/>
      <protection locked="0"/>
    </xf>
    <xf numFmtId="182" fontId="27" fillId="0" borderId="1" xfId="12" applyFont="1" applyBorder="1" applyProtection="1"/>
    <xf numFmtId="0" fontId="27" fillId="0" borderId="0" xfId="0" applyFont="1"/>
    <xf numFmtId="0" fontId="28" fillId="6" borderId="2" xfId="0" applyFont="1" applyFill="1" applyBorder="1" applyAlignment="1" applyProtection="1">
      <alignment horizontal="center"/>
    </xf>
    <xf numFmtId="0" fontId="28" fillId="6" borderId="3" xfId="0" applyFont="1" applyFill="1" applyBorder="1" applyAlignment="1" applyProtection="1">
      <alignment horizontal="center"/>
    </xf>
    <xf numFmtId="0" fontId="28" fillId="6" borderId="4" xfId="0" applyFont="1" applyFill="1" applyBorder="1" applyAlignment="1" applyProtection="1">
      <alignment horizontal="center"/>
    </xf>
    <xf numFmtId="182" fontId="28" fillId="6" borderId="1" xfId="12" applyFont="1" applyFill="1" applyBorder="1" applyProtection="1"/>
    <xf numFmtId="0" fontId="29" fillId="0" borderId="0" xfId="66"/>
    <xf numFmtId="0" fontId="30" fillId="0" borderId="0" xfId="66" applyFont="1" applyAlignment="1">
      <alignment horizontal="center" vertical="center" wrapText="1"/>
    </xf>
    <xf numFmtId="0" fontId="30" fillId="7" borderId="39" xfId="66" applyFont="1" applyFill="1" applyBorder="1" applyAlignment="1">
      <alignment horizontal="center" vertical="center" wrapText="1"/>
    </xf>
    <xf numFmtId="0" fontId="31" fillId="0" borderId="40" xfId="66" applyFont="1" applyBorder="1"/>
    <xf numFmtId="0" fontId="30" fillId="8" borderId="39" xfId="66" applyFont="1" applyFill="1" applyBorder="1" applyAlignment="1">
      <alignment horizontal="center" vertical="center" wrapText="1"/>
    </xf>
    <xf numFmtId="0" fontId="30" fillId="0" borderId="40" xfId="66" applyFont="1" applyBorder="1" applyAlignment="1">
      <alignment horizontal="center" vertical="center" wrapText="1"/>
    </xf>
    <xf numFmtId="0" fontId="30" fillId="8" borderId="41" xfId="66" applyFont="1" applyFill="1" applyBorder="1" applyAlignment="1">
      <alignment horizontal="center" vertical="center" wrapText="1"/>
    </xf>
    <xf numFmtId="0" fontId="31" fillId="0" borderId="42" xfId="66" applyFont="1" applyBorder="1"/>
    <xf numFmtId="0" fontId="31" fillId="0" borderId="43" xfId="66" applyFont="1" applyBorder="1"/>
    <xf numFmtId="4" fontId="30" fillId="8" borderId="44" xfId="66" applyNumberFormat="1" applyFont="1" applyFill="1" applyBorder="1" applyAlignment="1">
      <alignment horizontal="center" vertical="center" wrapText="1"/>
    </xf>
    <xf numFmtId="3" fontId="30" fillId="8" borderId="45" xfId="66" applyNumberFormat="1" applyFont="1" applyFill="1" applyBorder="1" applyAlignment="1">
      <alignment horizontal="center" vertical="center" wrapText="1"/>
    </xf>
    <xf numFmtId="0" fontId="31" fillId="0" borderId="46" xfId="66" applyFont="1" applyBorder="1"/>
    <xf numFmtId="0" fontId="30" fillId="8" borderId="44" xfId="66" applyFont="1" applyFill="1" applyBorder="1" applyAlignment="1">
      <alignment horizontal="center" vertical="center" wrapText="1"/>
    </xf>
    <xf numFmtId="0" fontId="31" fillId="0" borderId="47" xfId="66" applyFont="1" applyBorder="1"/>
    <xf numFmtId="0" fontId="31" fillId="0" borderId="48" xfId="66" applyFont="1" applyBorder="1"/>
    <xf numFmtId="0" fontId="31" fillId="0" borderId="49" xfId="66" applyFont="1" applyBorder="1"/>
    <xf numFmtId="0" fontId="31" fillId="0" borderId="50" xfId="66" applyFont="1" applyBorder="1"/>
    <xf numFmtId="3" fontId="30" fillId="8" borderId="51" xfId="66" applyNumberFormat="1" applyFont="1" applyFill="1" applyBorder="1" applyAlignment="1">
      <alignment horizontal="center" vertical="center" wrapText="1"/>
    </xf>
    <xf numFmtId="0" fontId="32" fillId="0" borderId="41" xfId="66" applyFont="1" applyBorder="1" applyAlignment="1">
      <alignment horizontal="center" vertical="center" wrapText="1"/>
    </xf>
    <xf numFmtId="4" fontId="32" fillId="0" borderId="52" xfId="66" applyNumberFormat="1" applyFont="1" applyBorder="1" applyAlignment="1" applyProtection="1">
      <alignment horizontal="center" vertical="center" wrapText="1"/>
    </xf>
    <xf numFmtId="3" fontId="32" fillId="0" borderId="53" xfId="66" applyNumberFormat="1" applyFont="1" applyBorder="1" applyAlignment="1" applyProtection="1">
      <alignment horizontal="center" vertical="center" wrapText="1"/>
    </xf>
    <xf numFmtId="3" fontId="32" fillId="0" borderId="54" xfId="66" applyNumberFormat="1" applyFont="1" applyBorder="1" applyAlignment="1" applyProtection="1">
      <alignment horizontal="center" vertical="center" wrapText="1"/>
    </xf>
    <xf numFmtId="3" fontId="32" fillId="3" borderId="52" xfId="66" applyNumberFormat="1" applyFont="1" applyFill="1" applyBorder="1" applyAlignment="1" applyProtection="1">
      <alignment horizontal="center" vertical="center" wrapText="1"/>
      <protection locked="0"/>
    </xf>
    <xf numFmtId="0" fontId="30" fillId="8" borderId="55" xfId="66" applyFont="1" applyFill="1" applyBorder="1" applyAlignment="1">
      <alignment horizontal="center" vertical="center" wrapText="1"/>
    </xf>
    <xf numFmtId="0" fontId="31" fillId="0" borderId="56" xfId="66" applyFont="1" applyBorder="1"/>
    <xf numFmtId="0" fontId="31" fillId="0" borderId="57" xfId="66" applyFont="1" applyBorder="1"/>
    <xf numFmtId="4" fontId="30" fillId="8" borderId="58" xfId="66" applyNumberFormat="1" applyFont="1" applyFill="1" applyBorder="1" applyAlignment="1" applyProtection="1">
      <alignment horizontal="center" vertical="center" wrapText="1"/>
    </xf>
    <xf numFmtId="3" fontId="30" fillId="8" borderId="55" xfId="66" applyNumberFormat="1" applyFont="1" applyFill="1" applyBorder="1" applyAlignment="1" applyProtection="1">
      <alignment horizontal="center" vertical="center" wrapText="1"/>
    </xf>
    <xf numFmtId="186" fontId="30" fillId="8" borderId="55" xfId="66" applyNumberFormat="1" applyFont="1" applyFill="1" applyBorder="1" applyAlignment="1">
      <alignment horizontal="center" vertical="center" wrapText="1"/>
    </xf>
    <xf numFmtId="0" fontId="32" fillId="0" borderId="59" xfId="66" applyFont="1" applyBorder="1" applyAlignment="1">
      <alignment horizontal="center" vertical="center" wrapText="1"/>
    </xf>
    <xf numFmtId="0" fontId="31" fillId="0" borderId="60" xfId="66" applyFont="1" applyBorder="1"/>
    <xf numFmtId="4" fontId="32" fillId="0" borderId="61" xfId="66" applyNumberFormat="1" applyFont="1" applyBorder="1" applyAlignment="1" applyProtection="1">
      <alignment horizontal="center" vertical="center" wrapText="1"/>
    </xf>
    <xf numFmtId="3" fontId="32" fillId="0" borderId="62" xfId="66" applyNumberFormat="1" applyFont="1" applyBorder="1" applyAlignment="1" applyProtection="1">
      <alignment horizontal="center" vertical="center" wrapText="1"/>
    </xf>
    <xf numFmtId="3" fontId="32" fillId="3" borderId="63" xfId="66" applyNumberFormat="1" applyFont="1" applyFill="1" applyBorder="1" applyAlignment="1" applyProtection="1">
      <alignment horizontal="center" vertical="center" wrapText="1"/>
      <protection locked="0"/>
    </xf>
    <xf numFmtId="0" fontId="30" fillId="8" borderId="64" xfId="66" applyFont="1" applyFill="1" applyBorder="1" applyAlignment="1">
      <alignment horizontal="center" vertical="center" wrapText="1"/>
    </xf>
    <xf numFmtId="0" fontId="31" fillId="0" borderId="65" xfId="66" applyFont="1" applyBorder="1"/>
    <xf numFmtId="0" fontId="31" fillId="0" borderId="66" xfId="66" applyFont="1" applyBorder="1"/>
    <xf numFmtId="4" fontId="30" fillId="8" borderId="51" xfId="66" applyNumberFormat="1" applyFont="1" applyFill="1" applyBorder="1" applyAlignment="1" applyProtection="1">
      <alignment horizontal="center" vertical="center" wrapText="1"/>
    </xf>
    <xf numFmtId="3" fontId="30" fillId="8" borderId="51" xfId="66" applyNumberFormat="1" applyFont="1" applyFill="1" applyBorder="1" applyAlignment="1" applyProtection="1">
      <alignment horizontal="center" vertical="center" wrapText="1"/>
    </xf>
    <xf numFmtId="186" fontId="30" fillId="8" borderId="64" xfId="66" applyNumberFormat="1" applyFont="1" applyFill="1" applyBorder="1" applyAlignment="1" applyProtection="1">
      <alignment horizontal="center" vertical="center" wrapText="1"/>
    </xf>
    <xf numFmtId="4" fontId="30" fillId="0" borderId="0" xfId="66" applyNumberFormat="1" applyFont="1" applyAlignment="1">
      <alignment horizontal="center" vertical="center" wrapText="1"/>
    </xf>
    <xf numFmtId="0" fontId="30" fillId="8" borderId="67" xfId="66" applyFont="1" applyFill="1" applyBorder="1" applyAlignment="1">
      <alignment horizontal="center" vertical="center" wrapText="1"/>
    </xf>
    <xf numFmtId="0" fontId="31" fillId="0" borderId="68" xfId="66" applyFont="1" applyBorder="1"/>
    <xf numFmtId="0" fontId="32" fillId="0" borderId="69" xfId="66" applyFont="1" applyBorder="1" applyAlignment="1">
      <alignment horizontal="center" vertical="center" wrapText="1"/>
    </xf>
    <xf numFmtId="4" fontId="32" fillId="0" borderId="62" xfId="66" applyNumberFormat="1" applyFont="1" applyBorder="1" applyAlignment="1" applyProtection="1">
      <alignment horizontal="center" vertical="center"/>
    </xf>
    <xf numFmtId="0" fontId="32" fillId="0" borderId="62" xfId="66" applyFont="1" applyBorder="1" applyAlignment="1" applyProtection="1">
      <alignment horizontal="center" vertical="center"/>
    </xf>
    <xf numFmtId="3" fontId="32" fillId="3" borderId="70" xfId="66" applyNumberFormat="1" applyFont="1" applyFill="1" applyBorder="1" applyAlignment="1" applyProtection="1">
      <alignment horizontal="center" vertical="center" wrapText="1"/>
      <protection locked="0"/>
    </xf>
    <xf numFmtId="184" fontId="32" fillId="0" borderId="62" xfId="66" applyNumberFormat="1" applyFont="1" applyBorder="1" applyAlignment="1" applyProtection="1">
      <alignment horizontal="center" vertical="center"/>
    </xf>
    <xf numFmtId="0" fontId="30" fillId="8" borderId="51" xfId="66" applyFont="1" applyFill="1" applyBorder="1" applyAlignment="1">
      <alignment horizontal="center" vertical="center" wrapText="1"/>
    </xf>
    <xf numFmtId="0" fontId="30" fillId="8" borderId="51" xfId="66" applyFont="1" applyFill="1" applyBorder="1" applyAlignment="1" applyProtection="1">
      <alignment horizontal="center" vertical="center" wrapText="1"/>
    </xf>
    <xf numFmtId="186" fontId="30" fillId="8" borderId="51" xfId="66" applyNumberFormat="1" applyFont="1" applyFill="1" applyBorder="1" applyAlignment="1" applyProtection="1">
      <alignment horizontal="center" vertical="center" wrapText="1"/>
    </xf>
    <xf numFmtId="180" fontId="30" fillId="8" borderId="51" xfId="66" applyNumberFormat="1" applyFont="1" applyFill="1" applyBorder="1" applyAlignment="1" applyProtection="1">
      <alignment horizontal="center" vertical="center" wrapText="1"/>
    </xf>
    <xf numFmtId="0" fontId="32" fillId="0" borderId="0" xfId="66" applyFont="1" applyAlignment="1">
      <alignment horizontal="center" vertical="center" wrapText="1"/>
    </xf>
    <xf numFmtId="4" fontId="32" fillId="0" borderId="0" xfId="66" applyNumberFormat="1" applyFont="1" applyAlignment="1">
      <alignment horizontal="center" vertical="center"/>
    </xf>
    <xf numFmtId="0" fontId="32" fillId="0" borderId="0" xfId="66" applyFont="1" applyAlignment="1">
      <alignment horizontal="center" vertical="center"/>
    </xf>
    <xf numFmtId="0" fontId="30" fillId="7" borderId="39" xfId="66" applyFont="1" applyFill="1" applyBorder="1" applyAlignment="1">
      <alignment horizontal="center" vertical="center"/>
    </xf>
    <xf numFmtId="0" fontId="31" fillId="0" borderId="71" xfId="66" applyFont="1" applyBorder="1"/>
    <xf numFmtId="3" fontId="30" fillId="8" borderId="72" xfId="66" applyNumberFormat="1" applyFont="1" applyFill="1" applyBorder="1" applyAlignment="1">
      <alignment horizontal="center" vertical="center" wrapText="1"/>
    </xf>
    <xf numFmtId="0" fontId="30" fillId="0" borderId="59" xfId="66" applyFont="1" applyBorder="1" applyAlignment="1" applyProtection="1">
      <alignment horizontal="center" vertical="center" wrapText="1"/>
    </xf>
    <xf numFmtId="0" fontId="31" fillId="0" borderId="60" xfId="66" applyFont="1" applyBorder="1" applyProtection="1"/>
    <xf numFmtId="0" fontId="31" fillId="0" borderId="46" xfId="66" applyFont="1" applyBorder="1" applyProtection="1"/>
    <xf numFmtId="4" fontId="30" fillId="0" borderId="45" xfId="66" applyNumberFormat="1" applyFont="1" applyBorder="1" applyAlignment="1" applyProtection="1">
      <alignment horizontal="center" vertical="center" wrapText="1"/>
    </xf>
    <xf numFmtId="186" fontId="30" fillId="0" borderId="45" xfId="66" applyNumberFormat="1" applyFont="1" applyBorder="1" applyAlignment="1" applyProtection="1">
      <alignment horizontal="center" vertical="center" wrapText="1"/>
    </xf>
    <xf numFmtId="0" fontId="30" fillId="0" borderId="73" xfId="66" applyFont="1" applyBorder="1" applyAlignment="1" applyProtection="1">
      <alignment horizontal="center" vertical="center" wrapText="1"/>
    </xf>
    <xf numFmtId="0" fontId="31" fillId="0" borderId="74" xfId="66" applyFont="1" applyBorder="1" applyProtection="1"/>
    <xf numFmtId="0" fontId="31" fillId="0" borderId="75" xfId="66" applyFont="1" applyBorder="1" applyProtection="1"/>
    <xf numFmtId="4" fontId="30" fillId="0" borderId="76" xfId="66" applyNumberFormat="1" applyFont="1" applyBorder="1" applyAlignment="1" applyProtection="1">
      <alignment horizontal="center" vertical="center" wrapText="1"/>
    </xf>
    <xf numFmtId="186" fontId="30" fillId="0" borderId="76" xfId="66" applyNumberFormat="1" applyFont="1" applyBorder="1" applyAlignment="1" applyProtection="1">
      <alignment horizontal="center" vertical="center" wrapText="1"/>
    </xf>
    <xf numFmtId="0" fontId="33" fillId="0" borderId="73" xfId="66" applyFont="1" applyBorder="1" applyAlignment="1" applyProtection="1">
      <alignment horizontal="center" vertical="center" wrapText="1"/>
    </xf>
    <xf numFmtId="4" fontId="33" fillId="0" borderId="76" xfId="66" applyNumberFormat="1" applyFont="1" applyBorder="1" applyAlignment="1" applyProtection="1">
      <alignment horizontal="center" vertical="center" wrapText="1"/>
    </xf>
    <xf numFmtId="0" fontId="30" fillId="8" borderId="39" xfId="66" applyFont="1" applyFill="1" applyBorder="1" applyAlignment="1" applyProtection="1">
      <alignment horizontal="center" vertical="center"/>
    </xf>
    <xf numFmtId="0" fontId="31" fillId="0" borderId="40" xfId="66" applyFont="1" applyBorder="1" applyProtection="1"/>
    <xf numFmtId="0" fontId="30" fillId="0" borderId="77" xfId="66" applyFont="1" applyBorder="1" applyAlignment="1" applyProtection="1">
      <alignment horizontal="center" vertical="center" wrapText="1"/>
    </xf>
    <xf numFmtId="0" fontId="31" fillId="0" borderId="65" xfId="66" applyFont="1" applyBorder="1" applyProtection="1"/>
    <xf numFmtId="0" fontId="30" fillId="8" borderId="59" xfId="66" applyFont="1" applyFill="1" applyBorder="1" applyAlignment="1" applyProtection="1">
      <alignment horizontal="center" vertical="center" wrapText="1"/>
    </xf>
    <xf numFmtId="0" fontId="31" fillId="0" borderId="78" xfId="66" applyFont="1" applyBorder="1"/>
    <xf numFmtId="186" fontId="30" fillId="0" borderId="0" xfId="66" applyNumberFormat="1" applyFont="1" applyAlignment="1">
      <alignment horizontal="center" vertical="center"/>
    </xf>
    <xf numFmtId="186" fontId="32" fillId="0" borderId="0" xfId="66" applyNumberFormat="1" applyFont="1" applyAlignment="1">
      <alignment horizontal="center" vertical="center"/>
    </xf>
    <xf numFmtId="0" fontId="30" fillId="0" borderId="0" xfId="66" applyFont="1" applyAlignment="1">
      <alignment horizontal="center" vertical="center"/>
    </xf>
    <xf numFmtId="3" fontId="30" fillId="8" borderId="44" xfId="66" applyNumberFormat="1" applyFont="1" applyFill="1" applyBorder="1" applyAlignment="1">
      <alignment horizontal="center" vertical="center" wrapText="1"/>
    </xf>
    <xf numFmtId="186" fontId="30" fillId="8" borderId="44" xfId="66" applyNumberFormat="1" applyFont="1" applyFill="1" applyBorder="1" applyAlignment="1">
      <alignment horizontal="center" vertical="center" wrapText="1"/>
    </xf>
    <xf numFmtId="186" fontId="30" fillId="8" borderId="79" xfId="66" applyNumberFormat="1" applyFont="1" applyFill="1" applyBorder="1" applyAlignment="1">
      <alignment horizontal="center" vertical="center" wrapText="1"/>
    </xf>
    <xf numFmtId="0" fontId="30" fillId="8" borderId="80" xfId="66" applyFont="1" applyFill="1" applyBorder="1" applyAlignment="1">
      <alignment horizontal="center" vertical="center" wrapText="1"/>
    </xf>
    <xf numFmtId="0" fontId="31" fillId="0" borderId="81" xfId="66" applyFont="1" applyBorder="1"/>
    <xf numFmtId="0" fontId="31" fillId="0" borderId="82" xfId="66" applyFont="1" applyBorder="1"/>
    <xf numFmtId="180" fontId="32" fillId="0" borderId="54" xfId="66" applyNumberFormat="1" applyFont="1" applyBorder="1" applyAlignment="1" applyProtection="1">
      <alignment horizontal="center" vertical="center" wrapText="1"/>
    </xf>
    <xf numFmtId="186" fontId="32" fillId="0" borderId="44" xfId="66" applyNumberFormat="1" applyFont="1" applyBorder="1" applyAlignment="1" applyProtection="1">
      <alignment horizontal="center" vertical="center" wrapText="1"/>
    </xf>
    <xf numFmtId="186" fontId="32" fillId="0" borderId="53" xfId="66" applyNumberFormat="1" applyFont="1" applyBorder="1" applyAlignment="1" applyProtection="1">
      <alignment horizontal="center" vertical="center" wrapText="1"/>
    </xf>
    <xf numFmtId="186" fontId="30" fillId="0" borderId="83" xfId="66" applyNumberFormat="1" applyFont="1" applyBorder="1" applyAlignment="1" applyProtection="1">
      <alignment horizontal="center" vertical="center" wrapText="1"/>
    </xf>
    <xf numFmtId="186" fontId="30" fillId="0" borderId="79" xfId="66" applyNumberFormat="1" applyFont="1" applyBorder="1" applyAlignment="1" applyProtection="1">
      <alignment horizontal="center" vertical="center" wrapText="1"/>
    </xf>
    <xf numFmtId="0" fontId="32" fillId="0" borderId="80" xfId="66" applyFont="1" applyBorder="1" applyAlignment="1">
      <alignment horizontal="center" vertical="center" wrapText="1"/>
    </xf>
    <xf numFmtId="180" fontId="30" fillId="8" borderId="58" xfId="66" applyNumberFormat="1" applyFont="1" applyFill="1" applyBorder="1" applyAlignment="1" applyProtection="1">
      <alignment horizontal="center" vertical="center" wrapText="1"/>
    </xf>
    <xf numFmtId="0" fontId="34" fillId="8" borderId="55" xfId="66" applyFont="1" applyFill="1" applyBorder="1" applyAlignment="1" applyProtection="1">
      <alignment horizontal="center" vertical="center"/>
    </xf>
    <xf numFmtId="186" fontId="32" fillId="8" borderId="58" xfId="66" applyNumberFormat="1" applyFont="1" applyFill="1" applyBorder="1" applyAlignment="1" applyProtection="1">
      <alignment horizontal="center" vertical="center" wrapText="1"/>
    </xf>
    <xf numFmtId="186" fontId="30" fillId="8" borderId="58" xfId="66" applyNumberFormat="1" applyFont="1" applyFill="1" applyBorder="1" applyAlignment="1" applyProtection="1">
      <alignment horizontal="center" vertical="center" wrapText="1"/>
    </xf>
    <xf numFmtId="0" fontId="31" fillId="0" borderId="81" xfId="66" applyFont="1" applyBorder="1" applyProtection="1"/>
    <xf numFmtId="0" fontId="30" fillId="0" borderId="84" xfId="66" applyFont="1" applyBorder="1" applyAlignment="1">
      <alignment horizontal="center" vertical="center" wrapText="1"/>
    </xf>
    <xf numFmtId="186" fontId="30" fillId="0" borderId="0" xfId="66" applyNumberFormat="1" applyFont="1" applyAlignment="1">
      <alignment horizontal="center" vertical="center" wrapText="1"/>
    </xf>
    <xf numFmtId="186" fontId="32" fillId="0" borderId="0" xfId="66" applyNumberFormat="1" applyFont="1" applyAlignment="1">
      <alignment horizontal="center" vertical="center" wrapText="1"/>
    </xf>
    <xf numFmtId="180" fontId="32" fillId="0" borderId="63" xfId="66" applyNumberFormat="1" applyFont="1" applyBorder="1" applyAlignment="1" applyProtection="1">
      <alignment horizontal="center" vertical="center" wrapText="1"/>
    </xf>
    <xf numFmtId="186" fontId="32" fillId="0" borderId="70" xfId="66" applyNumberFormat="1" applyFont="1" applyBorder="1" applyAlignment="1" applyProtection="1">
      <alignment horizontal="center" vertical="center" wrapText="1"/>
    </xf>
    <xf numFmtId="186" fontId="32" fillId="0" borderId="62" xfId="66" applyNumberFormat="1" applyFont="1" applyBorder="1" applyAlignment="1" applyProtection="1">
      <alignment horizontal="center" vertical="center" wrapText="1"/>
    </xf>
    <xf numFmtId="186" fontId="30" fillId="0" borderId="70" xfId="66" applyNumberFormat="1" applyFont="1" applyBorder="1" applyAlignment="1" applyProtection="1">
      <alignment horizontal="center" vertical="center" wrapText="1"/>
    </xf>
    <xf numFmtId="0" fontId="34" fillId="8" borderId="64" xfId="66" applyFont="1" applyFill="1" applyBorder="1" applyAlignment="1" applyProtection="1">
      <alignment horizontal="center" vertical="center"/>
    </xf>
    <xf numFmtId="186" fontId="32" fillId="8" borderId="51" xfId="66" applyNumberFormat="1" applyFont="1" applyFill="1" applyBorder="1" applyAlignment="1" applyProtection="1">
      <alignment horizontal="center" vertical="center" wrapText="1"/>
    </xf>
    <xf numFmtId="4" fontId="30" fillId="0" borderId="0" xfId="66" applyNumberFormat="1" applyFont="1" applyAlignment="1">
      <alignment horizontal="center" vertical="center"/>
    </xf>
    <xf numFmtId="187" fontId="32" fillId="0" borderId="85" xfId="66" applyNumberFormat="1" applyFont="1" applyBorder="1" applyAlignment="1" applyProtection="1">
      <alignment horizontal="center" vertical="center"/>
    </xf>
    <xf numFmtId="186" fontId="32" fillId="0" borderId="44" xfId="66" applyNumberFormat="1" applyFont="1" applyBorder="1" applyAlignment="1" applyProtection="1">
      <alignment horizontal="center" vertical="center"/>
    </xf>
    <xf numFmtId="186" fontId="32" fillId="0" borderId="62" xfId="66" applyNumberFormat="1" applyFont="1" applyBorder="1" applyAlignment="1" applyProtection="1">
      <alignment horizontal="center" vertical="center"/>
    </xf>
    <xf numFmtId="186" fontId="30" fillId="0" borderId="62" xfId="66" applyNumberFormat="1" applyFont="1" applyBorder="1" applyAlignment="1" applyProtection="1">
      <alignment horizontal="center" vertical="center"/>
    </xf>
    <xf numFmtId="186" fontId="30" fillId="0" borderId="79" xfId="66" applyNumberFormat="1" applyFont="1" applyBorder="1" applyAlignment="1" applyProtection="1">
      <alignment horizontal="center" vertical="center"/>
    </xf>
    <xf numFmtId="0" fontId="30" fillId="0" borderId="80" xfId="66" applyFont="1" applyBorder="1" applyAlignment="1">
      <alignment horizontal="center" vertical="center" wrapText="1"/>
    </xf>
    <xf numFmtId="0" fontId="34" fillId="8" borderId="51" xfId="66" applyFont="1" applyFill="1" applyBorder="1" applyAlignment="1" applyProtection="1">
      <alignment horizontal="center" vertical="center"/>
    </xf>
    <xf numFmtId="186" fontId="30" fillId="0" borderId="84" xfId="66" applyNumberFormat="1" applyFont="1" applyBorder="1" applyAlignment="1">
      <alignment horizontal="center" vertical="center" wrapText="1"/>
    </xf>
    <xf numFmtId="186" fontId="30" fillId="8" borderId="72" xfId="66" applyNumberFormat="1" applyFont="1" applyFill="1" applyBorder="1" applyAlignment="1">
      <alignment horizontal="center" vertical="center" wrapText="1"/>
    </xf>
    <xf numFmtId="0" fontId="30" fillId="8" borderId="86" xfId="66" applyFont="1" applyFill="1" applyBorder="1" applyAlignment="1">
      <alignment horizontal="center" vertical="center" wrapText="1"/>
    </xf>
    <xf numFmtId="0" fontId="31" fillId="0" borderId="87" xfId="66" applyFont="1" applyBorder="1" applyProtection="1"/>
    <xf numFmtId="0" fontId="31" fillId="0" borderId="88" xfId="66" applyFont="1" applyBorder="1" applyProtection="1"/>
    <xf numFmtId="0" fontId="31" fillId="0" borderId="89" xfId="66" applyFont="1" applyBorder="1"/>
    <xf numFmtId="0" fontId="31" fillId="0" borderId="71" xfId="66" applyFont="1" applyBorder="1" applyProtection="1"/>
    <xf numFmtId="186" fontId="30" fillId="8" borderId="72" xfId="66" applyNumberFormat="1" applyFont="1" applyFill="1" applyBorder="1" applyAlignment="1" applyProtection="1">
      <alignment horizontal="center" vertical="center"/>
    </xf>
    <xf numFmtId="0" fontId="31" fillId="0" borderId="78" xfId="66" applyFont="1" applyBorder="1" applyProtection="1"/>
    <xf numFmtId="186" fontId="32" fillId="0" borderId="90" xfId="66" applyNumberFormat="1" applyFont="1" applyBorder="1" applyAlignment="1">
      <alignment horizontal="center" vertical="center" wrapText="1"/>
    </xf>
    <xf numFmtId="0" fontId="31" fillId="0" borderId="66" xfId="66" applyFont="1" applyBorder="1" applyProtection="1"/>
    <xf numFmtId="180" fontId="30" fillId="0" borderId="64" xfId="66" applyNumberFormat="1" applyFont="1" applyBorder="1" applyAlignment="1" applyProtection="1">
      <alignment horizontal="center" vertical="center" wrapText="1"/>
    </xf>
    <xf numFmtId="0" fontId="31" fillId="0" borderId="84" xfId="66" applyFont="1" applyBorder="1" applyProtection="1"/>
    <xf numFmtId="179" fontId="30" fillId="8" borderId="45" xfId="66" applyNumberFormat="1" applyFont="1" applyFill="1" applyBorder="1" applyAlignment="1" applyProtection="1">
      <alignment horizontal="center" vertical="center" wrapText="1"/>
    </xf>
    <xf numFmtId="0" fontId="35" fillId="0" borderId="0" xfId="66" applyFont="1" applyAlignment="1">
      <alignment vertical="center"/>
    </xf>
    <xf numFmtId="0" fontId="36" fillId="2" borderId="0" xfId="0" applyFont="1" applyFill="1" applyBorder="1"/>
    <xf numFmtId="0" fontId="37" fillId="2" borderId="0" xfId="0" applyFont="1" applyFill="1"/>
    <xf numFmtId="0" fontId="36" fillId="0" borderId="0" xfId="0" applyFont="1"/>
    <xf numFmtId="0" fontId="36" fillId="0" borderId="0" xfId="0" applyFont="1" applyProtection="1"/>
    <xf numFmtId="0" fontId="36" fillId="0" borderId="91" xfId="0" applyFont="1" applyBorder="1" applyProtection="1">
      <protection locked="0"/>
    </xf>
    <xf numFmtId="0" fontId="36" fillId="0" borderId="92" xfId="0" applyFont="1" applyBorder="1" applyProtection="1">
      <protection locked="0"/>
    </xf>
    <xf numFmtId="0" fontId="36" fillId="0" borderId="33" xfId="0" applyFont="1" applyBorder="1" applyProtection="1">
      <protection locked="0"/>
    </xf>
    <xf numFmtId="0" fontId="36" fillId="0" borderId="93" xfId="0" applyFont="1" applyBorder="1" applyProtection="1">
      <protection locked="0"/>
    </xf>
    <xf numFmtId="0" fontId="36" fillId="0" borderId="0" xfId="0" applyFont="1" applyBorder="1" applyProtection="1">
      <protection locked="0"/>
    </xf>
    <xf numFmtId="0" fontId="36" fillId="0" borderId="94" xfId="0" applyFont="1" applyBorder="1" applyProtection="1">
      <protection locked="0"/>
    </xf>
    <xf numFmtId="0" fontId="38" fillId="9" borderId="95" xfId="0" applyFont="1" applyFill="1" applyBorder="1" applyAlignment="1" applyProtection="1">
      <alignment horizontal="center"/>
    </xf>
    <xf numFmtId="0" fontId="38" fillId="9" borderId="96" xfId="0" applyFont="1" applyFill="1" applyBorder="1" applyAlignment="1" applyProtection="1">
      <alignment horizontal="center"/>
    </xf>
    <xf numFmtId="0" fontId="38" fillId="9" borderId="97" xfId="0" applyFont="1" applyFill="1" applyBorder="1" applyAlignment="1" applyProtection="1">
      <alignment horizontal="center"/>
    </xf>
    <xf numFmtId="0" fontId="38" fillId="2" borderId="93" xfId="0" applyFont="1" applyFill="1" applyBorder="1" applyAlignment="1" applyProtection="1">
      <alignment horizontal="center"/>
    </xf>
    <xf numFmtId="0" fontId="38" fillId="2" borderId="0" xfId="0" applyFont="1" applyFill="1" applyBorder="1" applyAlignment="1" applyProtection="1">
      <alignment horizontal="center"/>
    </xf>
    <xf numFmtId="0" fontId="38" fillId="2" borderId="94" xfId="0" applyFont="1" applyFill="1" applyBorder="1" applyAlignment="1" applyProtection="1">
      <alignment horizontal="center"/>
    </xf>
    <xf numFmtId="0" fontId="36" fillId="2" borderId="0" xfId="0" applyFont="1" applyFill="1" applyBorder="1" applyProtection="1"/>
    <xf numFmtId="0" fontId="36" fillId="0" borderId="98" xfId="0" applyFont="1" applyBorder="1" applyAlignment="1" applyProtection="1">
      <alignment horizontal="center" vertical="center"/>
    </xf>
    <xf numFmtId="0" fontId="36" fillId="0" borderId="1" xfId="0" applyFont="1" applyBorder="1" applyAlignment="1" applyProtection="1">
      <alignment horizontal="left" vertical="center"/>
    </xf>
    <xf numFmtId="49" fontId="36" fillId="3" borderId="2" xfId="0" applyNumberFormat="1" applyFont="1" applyFill="1" applyBorder="1" applyAlignment="1" applyProtection="1">
      <alignment horizontal="center" vertical="top"/>
      <protection locked="0"/>
    </xf>
    <xf numFmtId="49" fontId="36" fillId="3" borderId="19" xfId="0" applyNumberFormat="1" applyFont="1" applyFill="1" applyBorder="1" applyAlignment="1" applyProtection="1">
      <alignment horizontal="center" vertical="top"/>
      <protection locked="0"/>
    </xf>
    <xf numFmtId="0" fontId="36" fillId="2" borderId="2" xfId="0" applyFont="1" applyFill="1" applyBorder="1" applyAlignment="1" applyProtection="1">
      <alignment horizontal="center" vertical="center" wrapText="1"/>
      <protection locked="0"/>
    </xf>
    <xf numFmtId="0" fontId="36" fillId="2" borderId="19" xfId="0" applyFont="1" applyFill="1" applyBorder="1" applyAlignment="1" applyProtection="1">
      <alignment horizontal="center" vertical="center" wrapText="1"/>
      <protection locked="0"/>
    </xf>
    <xf numFmtId="58" fontId="36" fillId="0" borderId="2" xfId="0" applyNumberFormat="1" applyFont="1" applyBorder="1" applyAlignment="1" applyProtection="1">
      <alignment horizontal="center" vertical="top"/>
    </xf>
    <xf numFmtId="0" fontId="36" fillId="0" borderId="19" xfId="0" applyFont="1" applyBorder="1" applyAlignment="1" applyProtection="1">
      <alignment horizontal="center" vertical="top"/>
    </xf>
    <xf numFmtId="0" fontId="36" fillId="0" borderId="2" xfId="0" applyFont="1" applyBorder="1" applyAlignment="1" applyProtection="1">
      <alignment horizontal="center" vertical="top"/>
    </xf>
    <xf numFmtId="0" fontId="39" fillId="10" borderId="20" xfId="0" applyFont="1" applyFill="1" applyBorder="1" applyAlignment="1" applyProtection="1">
      <alignment horizontal="left" vertical="center"/>
    </xf>
    <xf numFmtId="0" fontId="39" fillId="10" borderId="3" xfId="0" applyFont="1" applyFill="1" applyBorder="1" applyAlignment="1" applyProtection="1">
      <alignment horizontal="left" vertical="center"/>
    </xf>
    <xf numFmtId="0" fontId="39" fillId="10" borderId="19" xfId="0" applyFont="1" applyFill="1" applyBorder="1" applyAlignment="1" applyProtection="1">
      <alignment horizontal="left" vertical="center"/>
    </xf>
    <xf numFmtId="0" fontId="36" fillId="10" borderId="98" xfId="0" applyFont="1" applyFill="1" applyBorder="1" applyAlignment="1" applyProtection="1">
      <alignment horizontal="center" vertical="center"/>
    </xf>
    <xf numFmtId="0" fontId="40" fillId="9" borderId="2" xfId="0" applyFont="1" applyFill="1" applyBorder="1" applyAlignment="1" applyProtection="1">
      <alignment horizontal="left" vertical="top" wrapText="1"/>
    </xf>
    <xf numFmtId="0" fontId="40" fillId="9" borderId="3" xfId="0" applyFont="1" applyFill="1" applyBorder="1" applyAlignment="1" applyProtection="1">
      <alignment horizontal="left" vertical="top"/>
    </xf>
    <xf numFmtId="0" fontId="40" fillId="9" borderId="19" xfId="0" applyFont="1" applyFill="1" applyBorder="1" applyAlignment="1" applyProtection="1">
      <alignment horizontal="left" vertical="top"/>
    </xf>
    <xf numFmtId="0" fontId="39" fillId="11" borderId="20" xfId="0" applyFont="1" applyFill="1" applyBorder="1" applyAlignment="1" applyProtection="1">
      <alignment horizontal="center" vertical="center" wrapText="1"/>
    </xf>
    <xf numFmtId="0" fontId="39" fillId="11" borderId="3" xfId="0" applyFont="1" applyFill="1" applyBorder="1" applyAlignment="1" applyProtection="1">
      <alignment horizontal="center" vertical="center" wrapText="1"/>
    </xf>
    <xf numFmtId="0" fontId="39" fillId="11" borderId="19" xfId="0" applyFont="1" applyFill="1" applyBorder="1" applyAlignment="1" applyProtection="1">
      <alignment horizontal="center" vertical="center" wrapText="1"/>
    </xf>
    <xf numFmtId="0" fontId="36" fillId="0" borderId="98" xfId="0" applyFont="1" applyBorder="1" applyAlignment="1" applyProtection="1">
      <alignment horizontal="center" vertical="center" wrapText="1"/>
    </xf>
    <xf numFmtId="0" fontId="36" fillId="0" borderId="1" xfId="0" applyFont="1" applyBorder="1" applyAlignment="1" applyProtection="1">
      <alignment vertical="center" wrapText="1"/>
    </xf>
    <xf numFmtId="0" fontId="36" fillId="0" borderId="2" xfId="0" applyFont="1" applyBorder="1" applyAlignment="1" applyProtection="1">
      <alignment horizontal="center" vertical="center" wrapText="1"/>
    </xf>
    <xf numFmtId="0" fontId="36" fillId="0" borderId="19" xfId="0" applyFont="1" applyBorder="1" applyAlignment="1" applyProtection="1">
      <alignment horizontal="center" vertical="center" wrapText="1"/>
    </xf>
    <xf numFmtId="0" fontId="36" fillId="0" borderId="2" xfId="0" applyFont="1" applyBorder="1" applyAlignment="1" applyProtection="1">
      <alignment vertical="center" wrapText="1"/>
    </xf>
    <xf numFmtId="49" fontId="39" fillId="0" borderId="2" xfId="122" applyNumberFormat="1" applyFont="1" applyBorder="1" applyAlignment="1" applyProtection="1">
      <alignment horizontal="center" vertical="center"/>
    </xf>
    <xf numFmtId="49" fontId="39" fillId="0" borderId="19" xfId="122" applyNumberFormat="1" applyFont="1" applyBorder="1" applyAlignment="1" applyProtection="1">
      <alignment horizontal="center" vertical="center"/>
    </xf>
    <xf numFmtId="181" fontId="39" fillId="2" borderId="2" xfId="34" applyFont="1" applyFill="1" applyBorder="1" applyAlignment="1" applyProtection="1">
      <alignment horizontal="center" vertical="center"/>
    </xf>
    <xf numFmtId="181" fontId="39" fillId="2" borderId="19" xfId="34" applyFont="1" applyFill="1" applyBorder="1" applyAlignment="1" applyProtection="1">
      <alignment horizontal="center" vertical="center"/>
    </xf>
    <xf numFmtId="0" fontId="36" fillId="0" borderId="99" xfId="0" applyFont="1" applyBorder="1" applyAlignment="1" applyProtection="1">
      <alignment horizontal="center" vertical="center" wrapText="1"/>
    </xf>
    <xf numFmtId="0" fontId="36" fillId="0" borderId="100" xfId="0" applyFont="1" applyBorder="1" applyAlignment="1" applyProtection="1">
      <alignment vertical="center" wrapText="1"/>
    </xf>
    <xf numFmtId="58" fontId="36" fillId="0" borderId="101" xfId="0" applyNumberFormat="1" applyFont="1" applyBorder="1" applyAlignment="1" applyProtection="1">
      <alignment horizontal="center" vertical="center" wrapText="1"/>
    </xf>
    <xf numFmtId="0" fontId="36" fillId="0" borderId="102" xfId="0" applyFont="1" applyBorder="1" applyAlignment="1" applyProtection="1">
      <alignment horizontal="center" vertical="center" wrapText="1"/>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9" fillId="10" borderId="103" xfId="0" applyFont="1" applyFill="1" applyBorder="1" applyAlignment="1" applyProtection="1">
      <alignment horizontal="center" vertical="center" wrapText="1"/>
    </xf>
    <xf numFmtId="0" fontId="39" fillId="10" borderId="38" xfId="0" applyFont="1" applyFill="1" applyBorder="1" applyAlignment="1" applyProtection="1">
      <alignment vertical="center" wrapText="1"/>
    </xf>
    <xf numFmtId="0" fontId="39" fillId="10" borderId="38" xfId="0" applyFont="1" applyFill="1" applyBorder="1" applyAlignment="1" applyProtection="1">
      <alignment horizontal="center" vertical="center"/>
    </xf>
    <xf numFmtId="0" fontId="39" fillId="10" borderId="104" xfId="0" applyFont="1" applyFill="1" applyBorder="1" applyAlignment="1" applyProtection="1">
      <alignment horizontal="center" vertical="center" wrapText="1"/>
    </xf>
    <xf numFmtId="0" fontId="36" fillId="0" borderId="1" xfId="0" applyFont="1" applyBorder="1" applyAlignment="1" applyProtection="1">
      <alignment horizontal="left" vertical="center" wrapText="1"/>
    </xf>
    <xf numFmtId="10" fontId="36" fillId="0" borderId="1" xfId="0" applyNumberFormat="1" applyFont="1" applyBorder="1" applyAlignment="1" applyProtection="1">
      <alignment horizontal="right" vertical="center" wrapText="1"/>
    </xf>
    <xf numFmtId="178" fontId="36" fillId="2" borderId="105" xfId="122" applyFont="1" applyFill="1" applyBorder="1" applyAlignment="1" applyProtection="1">
      <alignment vertical="center" wrapText="1"/>
    </xf>
    <xf numFmtId="0" fontId="36" fillId="10" borderId="99" xfId="0" applyFont="1" applyFill="1" applyBorder="1" applyAlignment="1" applyProtection="1">
      <alignment horizontal="center" wrapText="1"/>
    </xf>
    <xf numFmtId="0" fontId="39" fillId="10" borderId="1" xfId="0" applyFont="1" applyFill="1" applyBorder="1" applyAlignment="1" applyProtection="1">
      <alignment horizontal="right" vertical="center" wrapText="1"/>
    </xf>
    <xf numFmtId="0" fontId="39" fillId="10" borderId="100" xfId="0" applyNumberFormat="1" applyFont="1" applyFill="1" applyBorder="1" applyAlignment="1" applyProtection="1">
      <alignment horizontal="right" vertical="center" wrapText="1"/>
    </xf>
    <xf numFmtId="181" fontId="39" fillId="10" borderId="106" xfId="34" applyFont="1" applyFill="1" applyBorder="1" applyAlignment="1" applyProtection="1">
      <alignment vertical="center" wrapText="1"/>
    </xf>
    <xf numFmtId="0" fontId="40" fillId="9" borderId="95" xfId="0" applyFont="1" applyFill="1" applyBorder="1" applyAlignment="1" applyProtection="1">
      <alignment horizontal="center" vertical="center"/>
    </xf>
    <xf numFmtId="0" fontId="40" fillId="9" borderId="96" xfId="0" applyFont="1" applyFill="1" applyBorder="1" applyAlignment="1" applyProtection="1">
      <alignment horizontal="center" vertical="center"/>
    </xf>
    <xf numFmtId="0" fontId="40" fillId="9" borderId="97" xfId="0" applyFont="1" applyFill="1" applyBorder="1" applyAlignment="1" applyProtection="1">
      <alignment horizontal="center" vertical="center"/>
    </xf>
    <xf numFmtId="0" fontId="39" fillId="10" borderId="107" xfId="0" applyFont="1" applyFill="1" applyBorder="1" applyAlignment="1" applyProtection="1">
      <alignment vertical="center" wrapText="1"/>
    </xf>
    <xf numFmtId="0" fontId="39" fillId="10" borderId="108" xfId="0" applyFont="1" applyFill="1" applyBorder="1" applyAlignment="1" applyProtection="1">
      <alignment vertical="center" wrapText="1"/>
    </xf>
    <xf numFmtId="10" fontId="36" fillId="0" borderId="1" xfId="0" applyNumberFormat="1" applyFont="1" applyBorder="1" applyAlignment="1" applyProtection="1">
      <alignment vertical="center" wrapText="1"/>
    </xf>
    <xf numFmtId="2" fontId="36" fillId="0" borderId="105" xfId="34" applyNumberFormat="1" applyFont="1" applyBorder="1" applyAlignment="1" applyProtection="1">
      <alignment vertical="center" wrapText="1"/>
    </xf>
    <xf numFmtId="0" fontId="36" fillId="2" borderId="2" xfId="0" applyFont="1" applyFill="1" applyBorder="1" applyAlignment="1" applyProtection="1">
      <alignment vertical="center" wrapText="1"/>
    </xf>
    <xf numFmtId="10" fontId="36" fillId="2" borderId="1" xfId="0" applyNumberFormat="1" applyFont="1" applyFill="1" applyBorder="1" applyAlignment="1" applyProtection="1">
      <alignment vertical="center" wrapText="1"/>
    </xf>
    <xf numFmtId="10" fontId="39" fillId="10" borderId="4" xfId="0" applyNumberFormat="1" applyFont="1" applyFill="1" applyBorder="1" applyAlignment="1" applyProtection="1">
      <alignment vertical="center" wrapText="1"/>
    </xf>
    <xf numFmtId="181" fontId="39" fillId="10" borderId="106" xfId="34" applyFont="1" applyFill="1" applyBorder="1" applyAlignment="1" applyProtection="1">
      <alignment horizontal="center" vertical="top" wrapText="1"/>
    </xf>
    <xf numFmtId="0" fontId="36" fillId="2" borderId="4" xfId="0" applyFont="1" applyFill="1" applyBorder="1" applyAlignment="1" applyProtection="1">
      <alignment vertical="center" wrapText="1"/>
    </xf>
    <xf numFmtId="178" fontId="36" fillId="0" borderId="105" xfId="122" applyFont="1" applyBorder="1" applyAlignment="1" applyProtection="1">
      <alignment horizontal="center" vertical="top" wrapText="1"/>
    </xf>
    <xf numFmtId="0" fontId="39" fillId="10" borderId="98" xfId="0" applyFont="1" applyFill="1" applyBorder="1" applyAlignment="1" applyProtection="1">
      <alignment horizontal="center" vertical="center" wrapText="1"/>
    </xf>
    <xf numFmtId="0" fontId="39" fillId="10" borderId="1" xfId="0" applyFont="1" applyFill="1" applyBorder="1" applyAlignment="1" applyProtection="1">
      <alignment horizontal="left" vertical="center" wrapText="1"/>
    </xf>
    <xf numFmtId="0" fontId="39" fillId="10" borderId="1" xfId="0" applyFont="1" applyFill="1" applyBorder="1" applyAlignment="1" applyProtection="1">
      <alignment horizontal="center" vertical="center"/>
    </xf>
    <xf numFmtId="0" fontId="39" fillId="10" borderId="105" xfId="0" applyFont="1" applyFill="1" applyBorder="1" applyAlignment="1" applyProtection="1">
      <alignment horizontal="center" vertical="center" wrapText="1"/>
    </xf>
    <xf numFmtId="10" fontId="36" fillId="3" borderId="1" xfId="0" applyNumberFormat="1" applyFont="1" applyFill="1" applyBorder="1" applyAlignment="1" applyProtection="1">
      <alignment horizontal="right" vertical="center" wrapText="1"/>
      <protection locked="0"/>
    </xf>
    <xf numFmtId="181" fontId="36" fillId="0" borderId="105" xfId="34" applyFont="1" applyBorder="1" applyAlignment="1" applyProtection="1">
      <alignment horizontal="center" vertical="top" wrapText="1"/>
    </xf>
    <xf numFmtId="0" fontId="39" fillId="10" borderId="20" xfId="0" applyFont="1" applyFill="1" applyBorder="1" applyAlignment="1" applyProtection="1">
      <alignment horizontal="right" vertical="top" wrapText="1"/>
    </xf>
    <xf numFmtId="0" fontId="39" fillId="10" borderId="4" xfId="0" applyFont="1" applyFill="1" applyBorder="1" applyAlignment="1" applyProtection="1">
      <alignment horizontal="right" vertical="top" wrapText="1"/>
    </xf>
    <xf numFmtId="10" fontId="39" fillId="10" borderId="1" xfId="0" applyNumberFormat="1" applyFont="1" applyFill="1" applyBorder="1" applyAlignment="1" applyProtection="1">
      <alignment horizontal="right" vertical="top" wrapText="1"/>
    </xf>
    <xf numFmtId="181" fontId="39" fillId="10" borderId="105" xfId="34" applyFont="1" applyFill="1" applyBorder="1" applyAlignment="1" applyProtection="1">
      <alignment horizontal="center" vertical="top" wrapText="1"/>
    </xf>
    <xf numFmtId="0" fontId="36" fillId="0" borderId="1" xfId="0" applyFont="1" applyBorder="1" applyAlignment="1" applyProtection="1">
      <alignment horizontal="right" wrapText="1"/>
    </xf>
    <xf numFmtId="0" fontId="39" fillId="10" borderId="2" xfId="0" applyFont="1" applyFill="1" applyBorder="1" applyAlignment="1" applyProtection="1">
      <alignment horizontal="left" vertical="center" wrapText="1"/>
    </xf>
    <xf numFmtId="0" fontId="39" fillId="10" borderId="4" xfId="0" applyFont="1" applyFill="1" applyBorder="1" applyAlignment="1" applyProtection="1">
      <alignment horizontal="left" vertical="center" wrapText="1"/>
    </xf>
    <xf numFmtId="0" fontId="36" fillId="2" borderId="2" xfId="0" applyFont="1" applyFill="1" applyBorder="1" applyAlignment="1" applyProtection="1">
      <alignment horizontal="left" vertical="justify" wrapText="1"/>
    </xf>
    <xf numFmtId="0" fontId="36" fillId="2" borderId="4" xfId="0" applyFont="1" applyFill="1" applyBorder="1" applyAlignment="1" applyProtection="1">
      <alignment horizontal="left" vertical="justify" wrapText="1"/>
    </xf>
    <xf numFmtId="178" fontId="36" fillId="2" borderId="105" xfId="122" applyFont="1" applyFill="1" applyBorder="1" applyAlignment="1" applyProtection="1">
      <alignment horizontal="right" vertical="center" wrapText="1"/>
    </xf>
    <xf numFmtId="0" fontId="36" fillId="2" borderId="2" xfId="0" applyFont="1" applyFill="1" applyBorder="1" applyAlignment="1" applyProtection="1">
      <alignment horizontal="justify" vertical="justify" wrapText="1"/>
    </xf>
    <xf numFmtId="0" fontId="36" fillId="2" borderId="4" xfId="0" applyFont="1" applyFill="1" applyBorder="1" applyAlignment="1" applyProtection="1">
      <alignment horizontal="justify" vertical="justify" wrapText="1"/>
    </xf>
    <xf numFmtId="178" fontId="36" fillId="0" borderId="105" xfId="122" applyFont="1" applyBorder="1" applyAlignment="1" applyProtection="1">
      <alignment horizontal="right" vertical="center" wrapText="1"/>
    </xf>
    <xf numFmtId="178" fontId="36" fillId="0" borderId="105" xfId="122" applyFont="1" applyBorder="1" applyAlignment="1" applyProtection="1">
      <alignment vertical="center" wrapText="1"/>
    </xf>
    <xf numFmtId="0" fontId="36" fillId="10" borderId="109" xfId="0" applyFont="1" applyFill="1" applyBorder="1" applyAlignment="1" applyProtection="1">
      <alignment horizontal="center" wrapText="1"/>
    </xf>
    <xf numFmtId="0" fontId="39" fillId="10" borderId="3" xfId="0" applyFont="1" applyFill="1" applyBorder="1" applyAlignment="1" applyProtection="1">
      <alignment horizontal="right" vertical="top" wrapText="1"/>
    </xf>
    <xf numFmtId="0" fontId="39" fillId="2" borderId="20" xfId="0" applyFont="1" applyFill="1" applyBorder="1" applyAlignment="1" applyProtection="1">
      <alignment horizontal="center" vertical="center" wrapText="1"/>
    </xf>
    <xf numFmtId="0" fontId="39" fillId="2" borderId="3" xfId="0" applyFont="1" applyFill="1" applyBorder="1" applyAlignment="1" applyProtection="1">
      <alignment horizontal="center" vertical="center" wrapText="1"/>
    </xf>
    <xf numFmtId="0" fontId="39" fillId="2" borderId="6" xfId="0" applyFont="1" applyFill="1" applyBorder="1" applyAlignment="1" applyProtection="1">
      <alignment horizontal="center" vertical="center" wrapText="1"/>
    </xf>
    <xf numFmtId="0" fontId="39" fillId="2" borderId="19" xfId="0" applyFont="1" applyFill="1" applyBorder="1" applyAlignment="1" applyProtection="1">
      <alignment horizontal="center" vertical="center" wrapText="1"/>
    </xf>
    <xf numFmtId="0" fontId="39" fillId="10" borderId="2" xfId="0" applyFont="1" applyFill="1" applyBorder="1" applyAlignment="1" applyProtection="1">
      <alignment vertical="center" wrapText="1"/>
    </xf>
    <xf numFmtId="0" fontId="39" fillId="10" borderId="1" xfId="0" applyFont="1" applyFill="1" applyBorder="1" applyAlignment="1" applyProtection="1">
      <alignment horizontal="center" vertical="center" wrapText="1"/>
    </xf>
    <xf numFmtId="0" fontId="36" fillId="2" borderId="1" xfId="0" applyFont="1" applyFill="1" applyBorder="1" applyAlignment="1" applyProtection="1">
      <alignment vertical="center" wrapText="1"/>
    </xf>
    <xf numFmtId="0" fontId="39" fillId="10" borderId="4" xfId="0" applyFont="1" applyFill="1" applyBorder="1" applyAlignment="1" applyProtection="1">
      <alignment vertical="top" wrapText="1"/>
    </xf>
    <xf numFmtId="0" fontId="36" fillId="2" borderId="109" xfId="0" applyFont="1" applyFill="1" applyBorder="1" applyAlignment="1" applyProtection="1">
      <alignment horizontal="center" wrapText="1"/>
    </xf>
    <xf numFmtId="0" fontId="36" fillId="2" borderId="6" xfId="0" applyFont="1" applyFill="1" applyBorder="1" applyAlignment="1" applyProtection="1">
      <alignment horizontal="center" wrapText="1"/>
    </xf>
    <xf numFmtId="0" fontId="36" fillId="2" borderId="102" xfId="0" applyFont="1" applyFill="1" applyBorder="1" applyAlignment="1" applyProtection="1">
      <alignment horizontal="center" wrapText="1"/>
    </xf>
    <xf numFmtId="0" fontId="39" fillId="9" borderId="95" xfId="0" applyFont="1" applyFill="1" applyBorder="1" applyAlignment="1" applyProtection="1">
      <alignment horizontal="center" vertical="center"/>
    </xf>
    <xf numFmtId="0" fontId="39" fillId="9" borderId="96" xfId="0" applyFont="1" applyFill="1" applyBorder="1" applyAlignment="1" applyProtection="1">
      <alignment horizontal="center" vertical="center"/>
    </xf>
    <xf numFmtId="0" fontId="39" fillId="9" borderId="97" xfId="0" applyFont="1" applyFill="1" applyBorder="1" applyAlignment="1" applyProtection="1">
      <alignment horizontal="center" vertical="center"/>
    </xf>
    <xf numFmtId="0" fontId="39" fillId="10" borderId="110" xfId="0" applyFont="1" applyFill="1" applyBorder="1" applyAlignment="1" applyProtection="1">
      <alignment horizontal="center" vertical="center" wrapText="1"/>
    </xf>
    <xf numFmtId="0" fontId="37" fillId="2" borderId="0" xfId="0" applyFont="1" applyFill="1" applyProtection="1"/>
    <xf numFmtId="0" fontId="37" fillId="2" borderId="98" xfId="0" applyFont="1" applyFill="1" applyBorder="1" applyAlignment="1" applyProtection="1">
      <alignment horizontal="center" vertical="center" wrapText="1"/>
    </xf>
    <xf numFmtId="0" fontId="37" fillId="2" borderId="2" xfId="0" applyFont="1" applyFill="1" applyBorder="1" applyAlignment="1" applyProtection="1">
      <alignment vertical="center" wrapText="1"/>
    </xf>
    <xf numFmtId="10" fontId="36" fillId="3" borderId="1" xfId="0" applyNumberFormat="1" applyFont="1" applyFill="1" applyBorder="1" applyAlignment="1" applyProtection="1">
      <alignment horizontal="center" vertical="center" wrapText="1"/>
      <protection locked="0"/>
    </xf>
    <xf numFmtId="0" fontId="37" fillId="2" borderId="0" xfId="0" applyFont="1" applyFill="1" applyBorder="1"/>
    <xf numFmtId="0" fontId="37" fillId="0" borderId="0" xfId="0" applyFont="1"/>
    <xf numFmtId="0" fontId="39" fillId="10" borderId="20" xfId="0" applyFont="1" applyFill="1" applyBorder="1" applyAlignment="1" applyProtection="1">
      <alignment horizontal="right" vertical="center" wrapText="1"/>
    </xf>
    <xf numFmtId="0" fontId="39" fillId="10" borderId="4" xfId="0" applyFont="1" applyFill="1" applyBorder="1" applyAlignment="1" applyProtection="1">
      <alignment horizontal="right" vertical="center" wrapText="1"/>
    </xf>
    <xf numFmtId="10" fontId="39" fillId="10" borderId="4" xfId="0" applyNumberFormat="1" applyFont="1" applyFill="1" applyBorder="1" applyAlignment="1" applyProtection="1">
      <alignment horizontal="center" vertical="center" wrapText="1"/>
    </xf>
    <xf numFmtId="0" fontId="39" fillId="2" borderId="109" xfId="0" applyFont="1" applyFill="1" applyBorder="1" applyAlignment="1" applyProtection="1">
      <alignment horizontal="center" vertical="center" wrapText="1"/>
    </xf>
    <xf numFmtId="0" fontId="39" fillId="2" borderId="102" xfId="0" applyFont="1" applyFill="1" applyBorder="1" applyAlignment="1" applyProtection="1">
      <alignment horizontal="center" vertical="center" wrapText="1"/>
    </xf>
    <xf numFmtId="0" fontId="39" fillId="10" borderId="110" xfId="0" applyFont="1" applyFill="1" applyBorder="1" applyAlignment="1" applyProtection="1">
      <alignment vertical="center" wrapText="1"/>
    </xf>
    <xf numFmtId="0" fontId="39" fillId="10" borderId="111" xfId="0" applyFont="1" applyFill="1" applyBorder="1" applyAlignment="1" applyProtection="1">
      <alignment horizontal="center" vertical="center" wrapText="1"/>
    </xf>
    <xf numFmtId="10" fontId="36" fillId="3" borderId="38" xfId="0" applyNumberFormat="1" applyFont="1" applyFill="1" applyBorder="1" applyAlignment="1" applyProtection="1">
      <alignment horizontal="center" vertical="center" wrapText="1"/>
      <protection locked="0"/>
    </xf>
    <xf numFmtId="2" fontId="36" fillId="0" borderId="105" xfId="34" applyNumberFormat="1" applyFont="1" applyBorder="1" applyAlignment="1" applyProtection="1">
      <alignment vertical="top" wrapText="1"/>
    </xf>
    <xf numFmtId="0" fontId="39" fillId="10" borderId="3" xfId="0" applyFont="1" applyFill="1" applyBorder="1" applyAlignment="1" applyProtection="1">
      <alignment horizontal="right" vertical="center" wrapText="1"/>
    </xf>
    <xf numFmtId="10" fontId="39" fillId="10" borderId="1" xfId="0" applyNumberFormat="1" applyFont="1" applyFill="1" applyBorder="1" applyAlignment="1" applyProtection="1">
      <alignment horizontal="center" vertical="center" wrapText="1"/>
    </xf>
    <xf numFmtId="0" fontId="36" fillId="0" borderId="4" xfId="0" applyFont="1" applyBorder="1" applyAlignment="1" applyProtection="1">
      <alignment vertical="center" wrapText="1"/>
    </xf>
    <xf numFmtId="0" fontId="39" fillId="10" borderId="109" xfId="0" applyFont="1" applyFill="1" applyBorder="1" applyAlignment="1" applyProtection="1">
      <alignment vertical="center" wrapText="1"/>
    </xf>
    <xf numFmtId="0" fontId="39" fillId="10" borderId="6" xfId="0" applyFont="1" applyFill="1" applyBorder="1" applyAlignment="1" applyProtection="1">
      <alignment horizontal="right" vertical="center" wrapText="1"/>
    </xf>
    <xf numFmtId="0" fontId="39" fillId="10" borderId="112" xfId="0" applyFont="1" applyFill="1" applyBorder="1" applyAlignment="1" applyProtection="1">
      <alignment horizontal="right" vertical="center" wrapText="1"/>
    </xf>
    <xf numFmtId="0" fontId="39" fillId="10" borderId="107" xfId="0" applyFont="1" applyFill="1" applyBorder="1" applyAlignment="1" applyProtection="1">
      <alignment horizontal="left" vertical="center" wrapText="1"/>
    </xf>
    <xf numFmtId="0" fontId="39" fillId="10" borderId="108" xfId="0" applyFont="1" applyFill="1" applyBorder="1" applyAlignment="1" applyProtection="1">
      <alignment horizontal="left" vertical="center" wrapText="1"/>
    </xf>
    <xf numFmtId="0" fontId="36" fillId="0" borderId="2" xfId="0" applyFont="1" applyBorder="1" applyAlignment="1" applyProtection="1">
      <alignment horizontal="left" vertical="center" wrapText="1"/>
    </xf>
    <xf numFmtId="0" fontId="36" fillId="0" borderId="4" xfId="0" applyFont="1" applyBorder="1" applyAlignment="1" applyProtection="1">
      <alignment horizontal="left" vertical="center" wrapText="1"/>
    </xf>
    <xf numFmtId="178" fontId="36" fillId="3" borderId="105" xfId="122" applyFont="1" applyFill="1" applyBorder="1" applyAlignment="1" applyProtection="1">
      <alignment horizontal="center" vertical="top" wrapText="1"/>
      <protection locked="0"/>
    </xf>
    <xf numFmtId="0" fontId="41" fillId="0" borderId="2" xfId="0" applyFont="1" applyBorder="1" applyAlignment="1" applyProtection="1">
      <alignment horizontal="left" vertical="center" wrapText="1"/>
    </xf>
    <xf numFmtId="178" fontId="36" fillId="2" borderId="105" xfId="122" applyFont="1" applyFill="1" applyBorder="1" applyAlignment="1" applyProtection="1">
      <alignment horizontal="center" vertical="top" wrapText="1"/>
      <protection locked="0"/>
    </xf>
    <xf numFmtId="0" fontId="36" fillId="2" borderId="109" xfId="0" applyFont="1" applyFill="1" applyBorder="1" applyAlignment="1" applyProtection="1">
      <alignment horizontal="center"/>
    </xf>
    <xf numFmtId="0" fontId="36" fillId="2" borderId="6" xfId="0" applyFont="1" applyFill="1" applyBorder="1" applyAlignment="1" applyProtection="1">
      <alignment horizontal="center"/>
    </xf>
    <xf numFmtId="0" fontId="36" fillId="2" borderId="102" xfId="0" applyFont="1" applyFill="1" applyBorder="1" applyAlignment="1" applyProtection="1">
      <alignment horizontal="center"/>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9" fillId="10" borderId="38" xfId="0" applyFont="1" applyFill="1" applyBorder="1" applyAlignment="1" applyProtection="1">
      <alignment horizontal="left" vertical="center" wrapText="1"/>
    </xf>
    <xf numFmtId="10" fontId="36" fillId="3" borderId="1" xfId="0" applyNumberFormat="1" applyFont="1" applyFill="1" applyBorder="1" applyAlignment="1" applyProtection="1">
      <alignment vertical="top" wrapText="1"/>
      <protection locked="0"/>
    </xf>
    <xf numFmtId="43" fontId="36" fillId="0" borderId="105" xfId="0" applyNumberFormat="1" applyFont="1" applyBorder="1" applyAlignment="1" applyProtection="1">
      <alignment horizontal="left" vertical="top"/>
    </xf>
    <xf numFmtId="10" fontId="36" fillId="0" borderId="1" xfId="0" applyNumberFormat="1" applyFont="1" applyBorder="1" applyAlignment="1" applyProtection="1">
      <alignment vertical="top" wrapText="1"/>
    </xf>
    <xf numFmtId="0" fontId="36" fillId="0" borderId="98" xfId="0" applyFont="1" applyBorder="1" applyAlignment="1" applyProtection="1">
      <alignment vertical="center" wrapText="1"/>
    </xf>
    <xf numFmtId="0" fontId="36" fillId="0" borderId="105" xfId="0" applyFont="1" applyBorder="1" applyAlignment="1" applyProtection="1">
      <alignment horizontal="left" vertical="top" wrapText="1"/>
    </xf>
    <xf numFmtId="10" fontId="39" fillId="10" borderId="1" xfId="0" applyNumberFormat="1" applyFont="1" applyFill="1" applyBorder="1" applyAlignment="1" applyProtection="1">
      <alignment vertical="top" wrapText="1"/>
    </xf>
    <xf numFmtId="181" fontId="39" fillId="10" borderId="105" xfId="34" applyFont="1" applyFill="1" applyBorder="1" applyAlignment="1" applyProtection="1">
      <alignment horizontal="left" vertical="top"/>
    </xf>
    <xf numFmtId="10" fontId="42" fillId="2" borderId="20" xfId="4" applyNumberFormat="1" applyFont="1" applyFill="1" applyBorder="1" applyAlignment="1" applyProtection="1"/>
    <xf numFmtId="0" fontId="42" fillId="2" borderId="20" xfId="0" applyFont="1" applyFill="1" applyBorder="1" applyAlignment="1" applyProtection="1">
      <alignment horizontal="right"/>
    </xf>
    <xf numFmtId="187" fontId="36" fillId="2" borderId="3" xfId="0" applyNumberFormat="1" applyFont="1" applyFill="1" applyBorder="1" applyAlignment="1" applyProtection="1">
      <alignment horizontal="center"/>
    </xf>
    <xf numFmtId="0" fontId="36" fillId="2" borderId="19" xfId="0" applyFont="1" applyFill="1" applyBorder="1" applyAlignment="1" applyProtection="1"/>
    <xf numFmtId="0" fontId="39" fillId="9" borderId="20" xfId="0" applyFont="1" applyFill="1" applyBorder="1" applyAlignment="1" applyProtection="1">
      <alignment horizontal="center" vertical="center"/>
    </xf>
    <xf numFmtId="0" fontId="39" fillId="9" borderId="3" xfId="0" applyFont="1" applyFill="1" applyBorder="1" applyAlignment="1" applyProtection="1">
      <alignment horizontal="center" vertical="center"/>
    </xf>
    <xf numFmtId="0" fontId="39" fillId="9" borderId="19" xfId="0" applyFont="1" applyFill="1" applyBorder="1" applyAlignment="1" applyProtection="1">
      <alignment horizontal="center" vertical="center"/>
    </xf>
    <xf numFmtId="0" fontId="36" fillId="10" borderId="98" xfId="0" applyFont="1" applyFill="1" applyBorder="1" applyAlignment="1" applyProtection="1">
      <alignment wrapText="1"/>
    </xf>
    <xf numFmtId="0" fontId="39" fillId="10" borderId="20" xfId="0" applyFont="1" applyFill="1" applyBorder="1" applyAlignment="1" applyProtection="1">
      <alignment horizontal="center" vertical="center" wrapText="1"/>
    </xf>
    <xf numFmtId="0" fontId="39" fillId="10" borderId="3" xfId="0" applyFont="1" applyFill="1" applyBorder="1" applyAlignment="1" applyProtection="1">
      <alignment horizontal="center" vertical="center" wrapText="1"/>
    </xf>
    <xf numFmtId="0" fontId="39" fillId="10" borderId="4" xfId="0" applyFont="1" applyFill="1" applyBorder="1" applyAlignment="1" applyProtection="1">
      <alignment horizontal="center" vertical="center" wrapText="1"/>
    </xf>
    <xf numFmtId="178" fontId="39" fillId="10" borderId="105" xfId="122" applyFont="1" applyFill="1" applyBorder="1" applyAlignment="1" applyProtection="1">
      <alignment horizontal="center" vertical="top" wrapText="1"/>
    </xf>
    <xf numFmtId="178" fontId="36" fillId="0" borderId="105" xfId="122" applyFont="1" applyBorder="1" applyAlignment="1" applyProtection="1">
      <alignment horizontal="center" vertical="center" wrapText="1"/>
    </xf>
    <xf numFmtId="0" fontId="39" fillId="10" borderId="20" xfId="0" applyFont="1" applyFill="1" applyBorder="1" applyAlignment="1" applyProtection="1">
      <alignment horizontal="left" vertical="center" wrapText="1"/>
    </xf>
    <xf numFmtId="0" fontId="39" fillId="10" borderId="3" xfId="0" applyFont="1" applyFill="1" applyBorder="1" applyAlignment="1" applyProtection="1">
      <alignment horizontal="left" vertical="center" wrapText="1"/>
    </xf>
    <xf numFmtId="178" fontId="39" fillId="10" borderId="105" xfId="122" applyFont="1" applyFill="1" applyBorder="1" applyAlignment="1" applyProtection="1">
      <alignment horizontal="center" vertical="top"/>
    </xf>
    <xf numFmtId="0" fontId="36" fillId="0" borderId="109" xfId="0" applyFont="1" applyFill="1" applyBorder="1" applyAlignment="1" applyProtection="1">
      <alignment horizontal="justify"/>
    </xf>
    <xf numFmtId="0" fontId="36" fillId="0" borderId="6" xfId="0" applyFont="1" applyFill="1" applyBorder="1" applyProtection="1"/>
    <xf numFmtId="0" fontId="36" fillId="0" borderId="102" xfId="0" applyFont="1" applyFill="1" applyBorder="1" applyAlignment="1" applyProtection="1">
      <alignment horizontal="center" vertical="top"/>
    </xf>
    <xf numFmtId="0" fontId="39" fillId="0" borderId="92" xfId="0" applyFont="1" applyBorder="1" applyAlignment="1">
      <alignment horizontal="center" vertical="center"/>
    </xf>
    <xf numFmtId="0" fontId="43" fillId="2" borderId="0" xfId="0" applyFont="1" applyFill="1"/>
    <xf numFmtId="0" fontId="43" fillId="2" borderId="0" xfId="0" applyFont="1" applyFill="1" applyAlignment="1">
      <alignment horizontal="center" vertical="center" wrapText="1"/>
    </xf>
    <xf numFmtId="0" fontId="44" fillId="0" borderId="0" xfId="0" applyFont="1" applyBorder="1" applyAlignment="1">
      <alignment horizontal="center" vertical="center"/>
    </xf>
    <xf numFmtId="0" fontId="43" fillId="2" borderId="0" xfId="0" applyFont="1" applyFill="1" applyBorder="1" applyAlignment="1">
      <alignment horizontal="center" vertical="center" wrapText="1"/>
    </xf>
    <xf numFmtId="0" fontId="45" fillId="0" borderId="0" xfId="0" applyFont="1" applyBorder="1" applyAlignment="1">
      <alignment horizontal="justify" vertical="center"/>
    </xf>
    <xf numFmtId="0" fontId="46" fillId="0" borderId="0" xfId="0" applyFont="1" applyBorder="1" applyAlignment="1">
      <alignment horizontal="justify" vertical="center"/>
    </xf>
    <xf numFmtId="0" fontId="0" fillId="0" borderId="0" xfId="0" applyBorder="1" applyAlignment="1"/>
    <xf numFmtId="0" fontId="43" fillId="2" borderId="0" xfId="0" applyFont="1" applyFill="1" applyBorder="1" applyAlignment="1"/>
    <xf numFmtId="0" fontId="47" fillId="0" borderId="1" xfId="0" applyFont="1" applyBorder="1" applyAlignment="1">
      <alignment horizontal="justify" vertical="center"/>
    </xf>
    <xf numFmtId="0" fontId="0" fillId="0" borderId="1" xfId="0" applyBorder="1" applyAlignment="1"/>
    <xf numFmtId="0" fontId="46" fillId="0" borderId="2" xfId="0" applyFont="1" applyBorder="1" applyAlignment="1">
      <alignment horizontal="justify" vertical="center"/>
    </xf>
    <xf numFmtId="0" fontId="0" fillId="0" borderId="4" xfId="0" applyBorder="1" applyAlignment="1"/>
    <xf numFmtId="0" fontId="48" fillId="0" borderId="2" xfId="0" applyFont="1" applyBorder="1" applyAlignment="1">
      <alignment horizontal="justify" vertical="center"/>
    </xf>
    <xf numFmtId="0" fontId="49" fillId="0" borderId="4" xfId="0" applyFont="1" applyBorder="1" applyAlignment="1"/>
    <xf numFmtId="0" fontId="50" fillId="0" borderId="2" xfId="0" applyFont="1" applyBorder="1" applyAlignment="1">
      <alignment horizontal="justify" vertical="center"/>
    </xf>
    <xf numFmtId="0" fontId="47" fillId="0" borderId="2" xfId="0" applyFont="1" applyBorder="1" applyAlignment="1">
      <alignment horizontal="justify" vertical="center"/>
    </xf>
    <xf numFmtId="0" fontId="47" fillId="2" borderId="1" xfId="0" applyFont="1" applyFill="1" applyBorder="1" applyAlignment="1">
      <alignment horizontal="justify" vertical="center"/>
    </xf>
    <xf numFmtId="0" fontId="0" fillId="2" borderId="1" xfId="0" applyFill="1" applyBorder="1" applyAlignment="1"/>
    <xf numFmtId="0" fontId="51" fillId="0" borderId="0" xfId="0" applyFont="1" applyBorder="1" applyAlignment="1">
      <alignment horizontal="justify" vertical="center"/>
    </xf>
    <xf numFmtId="0" fontId="43" fillId="2" borderId="0" xfId="0" applyFont="1" applyFill="1" applyAlignment="1">
      <alignment wrapText="1"/>
    </xf>
    <xf numFmtId="0" fontId="43" fillId="2" borderId="0" xfId="0" applyFont="1" applyFill="1" applyBorder="1"/>
    <xf numFmtId="10" fontId="43" fillId="2" borderId="0" xfId="0" applyNumberFormat="1" applyFont="1" applyFill="1" applyBorder="1" applyAlignment="1">
      <alignment horizontal="center" vertical="center" wrapText="1"/>
    </xf>
    <xf numFmtId="10" fontId="43" fillId="2" borderId="0" xfId="0" applyNumberFormat="1" applyFont="1" applyFill="1" applyBorder="1"/>
    <xf numFmtId="9" fontId="43" fillId="2" borderId="0" xfId="0" applyNumberFormat="1" applyFont="1" applyFill="1"/>
    <xf numFmtId="176" fontId="43" fillId="2" borderId="0" xfId="0" applyNumberFormat="1" applyFont="1" applyFill="1" applyAlignment="1">
      <alignment horizontal="center" vertical="center" wrapText="1"/>
    </xf>
  </cellXfs>
  <cellStyles count="123">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Normal 5" xfId="7"/>
    <cellStyle name="Moeda 2 3 3" xfId="8"/>
    <cellStyle name="Moeda [0]" xfId="9" builtinId="7"/>
    <cellStyle name="Normal 3 2" xfId="10"/>
    <cellStyle name="20% - Ênfase 3" xfId="11" builtinId="38"/>
    <cellStyle name="Moeda" xfId="12" builtinId="4"/>
    <cellStyle name="Separador de milhares 4 3" xfId="13"/>
    <cellStyle name="Moeda 2 2" xfId="14"/>
    <cellStyle name="Hyperlink seguido" xfId="15" builtinId="9"/>
    <cellStyle name="Hyperlink" xfId="16" builtinId="8"/>
    <cellStyle name="Observação" xfId="17" builtinId="10"/>
    <cellStyle name="40% - Ênfase 2" xfId="18" builtinId="35"/>
    <cellStyle name="40% - Ênfase 6" xfId="19" builtinId="51"/>
    <cellStyle name="Texto de Aviso" xfId="20" builtinId="11"/>
    <cellStyle name="Título" xfId="21" builtinId="15"/>
    <cellStyle name="Texto Explicativo" xfId="22" builtinId="53"/>
    <cellStyle name="Moeda 4" xfId="23"/>
    <cellStyle name="Título 1" xfId="24" builtinId="16"/>
    <cellStyle name="Ênfase 3" xfId="25" builtinId="37"/>
    <cellStyle name="Título 2" xfId="26" builtinId="17"/>
    <cellStyle name="Ênfase 4" xfId="27" builtinId="41"/>
    <cellStyle name="Hyperlink 2" xfId="28"/>
    <cellStyle name="Título 3" xfId="29" builtinId="18"/>
    <cellStyle name="Ênfase 5" xfId="30" builtinId="45"/>
    <cellStyle name="Hyperlink 3" xfId="31"/>
    <cellStyle name="Título 4" xfId="32" builtinId="19"/>
    <cellStyle name="Ênfase 6" xfId="33" builtinId="49"/>
    <cellStyle name="Moeda 10" xfId="34"/>
    <cellStyle name="Entrada" xfId="35" builtinId="20"/>
    <cellStyle name="Hyperlink 2 2" xfId="36"/>
    <cellStyle name="Saída" xfId="37" builtinId="21"/>
    <cellStyle name="Cálculo" xfId="38" builtinId="22"/>
    <cellStyle name="Total" xfId="39" builtinId="25"/>
    <cellStyle name="Moeda 4 4" xfId="40"/>
    <cellStyle name="40% - Ênfase 1" xfId="41" builtinId="31"/>
    <cellStyle name="Bom" xfId="42" builtinId="26"/>
    <cellStyle name="Ruim" xfId="43" builtinId="27"/>
    <cellStyle name="Neutro" xfId="44" builtinId="28"/>
    <cellStyle name="Moeda 2" xfId="45"/>
    <cellStyle name="20% - Ênfase 5" xfId="46" builtinId="46"/>
    <cellStyle name="Ênfase 1" xfId="47" builtinId="29"/>
    <cellStyle name="20% - Ênfase 1" xfId="48" builtinId="30"/>
    <cellStyle name="60% - Ênfase 1" xfId="49" builtinId="32"/>
    <cellStyle name="Moeda 3" xfId="50"/>
    <cellStyle name="20% - Ênfase 6" xfId="51" builtinId="50"/>
    <cellStyle name="Ênfase 2" xfId="52" builtinId="33"/>
    <cellStyle name="20% - Ênfase 2" xfId="53" builtinId="34"/>
    <cellStyle name="60% - Ênfase 2" xfId="54" builtinId="36"/>
    <cellStyle name="40% - Ênfase 3" xfId="55" builtinId="39"/>
    <cellStyle name="60% - Ênfase 3" xfId="56" builtinId="40"/>
    <cellStyle name="20% - Ênfase 4" xfId="57" builtinId="42"/>
    <cellStyle name="60% - Ênfase 4" xfId="58" builtinId="44"/>
    <cellStyle name="Separador de milhares 4 9 2" xfId="59"/>
    <cellStyle name="40% - Ênfase 5" xfId="60" builtinId="47"/>
    <cellStyle name="Moeda 2 2 2" xfId="61"/>
    <cellStyle name="60% - Ênfase 5" xfId="62" builtinId="48"/>
    <cellStyle name="60% - Ênfase 6" xfId="63" builtinId="52"/>
    <cellStyle name="Separador de milhares 4 4" xfId="64"/>
    <cellStyle name="Moeda 2 3" xfId="65"/>
    <cellStyle name="Normal 4" xfId="66"/>
    <cellStyle name="Moeda 2 3 2" xfId="67"/>
    <cellStyle name="Separador de milhares 5 3" xfId="68"/>
    <cellStyle name="Moeda 3 2" xfId="69"/>
    <cellStyle name="Moeda 4 2" xfId="70"/>
    <cellStyle name="Moeda 4 3" xfId="71"/>
    <cellStyle name="Moeda 4 5" xfId="72"/>
    <cellStyle name="Moeda 4 6" xfId="73"/>
    <cellStyle name="Moeda 4 7" xfId="74"/>
    <cellStyle name="Moeda 4 7 2" xfId="75"/>
    <cellStyle name="Moeda 4_Atacadão_Vigilância - Taguatinga" xfId="76"/>
    <cellStyle name="Moeda 5" xfId="77"/>
    <cellStyle name="Moeda 5 2" xfId="78"/>
    <cellStyle name="Moeda 5 3" xfId="79"/>
    <cellStyle name="Moeda 6" xfId="80"/>
    <cellStyle name="Moeda 6 2" xfId="81"/>
    <cellStyle name="Moeda 7" xfId="82"/>
    <cellStyle name="Moeda 8" xfId="83"/>
    <cellStyle name="Moeda 9" xfId="84"/>
    <cellStyle name="Normal 2" xfId="85"/>
    <cellStyle name="Normal 3" xfId="86"/>
    <cellStyle name="Normal 3__HPlus_Vigilancia_Reajuste 2012" xfId="87"/>
    <cellStyle name="Normal 6" xfId="88"/>
    <cellStyle name="Separador de milhares 2 3 3" xfId="89"/>
    <cellStyle name="Porcentagem 2" xfId="90"/>
    <cellStyle name="Porcentagem 3" xfId="91"/>
    <cellStyle name="Porcentagem 3 2" xfId="92"/>
    <cellStyle name="Porcentagem 4" xfId="93"/>
    <cellStyle name="Separador de milhares 2" xfId="94"/>
    <cellStyle name="Separador de milhares 2 2" xfId="95"/>
    <cellStyle name="Separador de milhares 2 2 2" xfId="96"/>
    <cellStyle name="Separador de milhares 2 3" xfId="97"/>
    <cellStyle name="Separador de milhares 2 3 2" xfId="98"/>
    <cellStyle name="Separador de milhares 2 4" xfId="99"/>
    <cellStyle name="Separador de milhares 2_Atacadão_Vigilância - Taguatinga" xfId="100"/>
    <cellStyle name="Separador de milhares 3" xfId="101"/>
    <cellStyle name="Separador de milhares 3 2" xfId="102"/>
    <cellStyle name="Separador de milhares 4" xfId="103"/>
    <cellStyle name="Separador de milhares 4 10" xfId="104"/>
    <cellStyle name="Separador de milhares 4 2" xfId="105"/>
    <cellStyle name="Separador de milhares 4 5" xfId="106"/>
    <cellStyle name="Separador de milhares 4 6" xfId="107"/>
    <cellStyle name="Separador de milhares 4 7" xfId="108"/>
    <cellStyle name="Separador de milhares 4 8" xfId="109"/>
    <cellStyle name="Separador de milhares 4 8 2" xfId="110"/>
    <cellStyle name="Separador de milhares 4 9" xfId="111"/>
    <cellStyle name="Separador de milhares 4_Atacadão_Vigilância - Taguatinga" xfId="112"/>
    <cellStyle name="Separador de milhares 5" xfId="113"/>
    <cellStyle name="Separador de milhares 5 2" xfId="114"/>
    <cellStyle name="Título 1 1" xfId="115"/>
    <cellStyle name="Título 1 1 1" xfId="116"/>
    <cellStyle name="Vírgula 2" xfId="117"/>
    <cellStyle name="Vírgula 2 2" xfId="118"/>
    <cellStyle name="Vírgula 3" xfId="119"/>
    <cellStyle name="Vírgula 4" xfId="120"/>
    <cellStyle name="Vírgula 5" xfId="121"/>
    <cellStyle name="Vírgula 6" xfId="12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anteia\94 PREG&#213;ES\2021\SISTEMA DE REGISRTO DE PRE&#199;OS\PREG&#195;O SRP XX2021 - LIMPEZA E CONSERVA&#199;&#195;O\PLANILHA DE CUSTOS PADR&#195;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theme>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14996795556505"/>
  </sheetPr>
  <dimension ref="A1:I154"/>
  <sheetViews>
    <sheetView zoomScale="115" zoomScaleNormal="115" topLeftCell="A137" workbookViewId="0">
      <selection activeCell="E101" sqref="E101"/>
    </sheetView>
  </sheetViews>
  <sheetFormatPr defaultColWidth="9.14285714285714" defaultRowHeight="12.75"/>
  <cols>
    <col min="1" max="1" width="4" style="1" customWidth="1"/>
    <col min="2" max="2" width="12.2857142857143" style="1" customWidth="1"/>
    <col min="3" max="3" width="29.8571428571429" style="1" customWidth="1"/>
    <col min="4" max="4" width="7.28571428571429" style="1" customWidth="1"/>
    <col min="5" max="5" width="9" style="1" customWidth="1"/>
    <col min="6" max="6" width="15" style="2" customWidth="1"/>
    <col min="7" max="7" width="13.7142857142857" style="1" customWidth="1"/>
    <col min="8" max="8" width="9.57142857142857" style="1" customWidth="1"/>
    <col min="9" max="16" width="9.14285714285714" style="1"/>
    <col min="17" max="17" width="11.7142857142857" style="1" customWidth="1"/>
    <col min="18" max="16384" width="9.14285714285714" style="1"/>
  </cols>
  <sheetData>
    <row r="1" spans="1:7">
      <c r="A1" s="3" t="s">
        <v>0</v>
      </c>
      <c r="B1" s="3"/>
      <c r="C1" s="3"/>
      <c r="D1" s="3"/>
      <c r="E1" s="3"/>
      <c r="F1" s="3"/>
      <c r="G1" s="3"/>
    </row>
    <row r="3" spans="2:7">
      <c r="B3" s="4" t="s">
        <v>1</v>
      </c>
      <c r="C3" s="5"/>
      <c r="D3" s="5"/>
      <c r="E3" s="5"/>
      <c r="F3" s="5"/>
      <c r="G3" s="5"/>
    </row>
    <row r="4" spans="2:7">
      <c r="B4" s="4" t="s">
        <v>2</v>
      </c>
      <c r="C4" s="5"/>
      <c r="D4" s="5"/>
      <c r="E4" s="5"/>
      <c r="F4" s="5"/>
      <c r="G4" s="5"/>
    </row>
    <row r="5" spans="2:7">
      <c r="B5" s="4" t="s">
        <v>3</v>
      </c>
      <c r="C5" s="5"/>
      <c r="D5" s="5"/>
      <c r="E5" s="5"/>
      <c r="F5" s="5"/>
      <c r="G5" s="5"/>
    </row>
    <row r="7" spans="1:7">
      <c r="A7" s="6" t="s">
        <v>4</v>
      </c>
      <c r="B7" s="6"/>
      <c r="C7" s="6"/>
      <c r="D7" s="6"/>
      <c r="E7" s="6"/>
      <c r="F7" s="6"/>
      <c r="G7" s="6"/>
    </row>
    <row r="8" spans="1:7">
      <c r="A8" s="5" t="s">
        <v>5</v>
      </c>
      <c r="B8" s="7" t="s">
        <v>6</v>
      </c>
      <c r="C8" s="8"/>
      <c r="D8" s="8"/>
      <c r="E8" s="8"/>
      <c r="F8" s="9"/>
      <c r="G8" s="5"/>
    </row>
    <row r="9" spans="1:7">
      <c r="A9" s="5" t="s">
        <v>7</v>
      </c>
      <c r="B9" s="7" t="s">
        <v>8</v>
      </c>
      <c r="C9" s="8"/>
      <c r="D9" s="8"/>
      <c r="E9" s="8"/>
      <c r="F9" s="9"/>
      <c r="G9" s="5" t="s">
        <v>9</v>
      </c>
    </row>
    <row r="10" spans="1:7">
      <c r="A10" s="5" t="s">
        <v>10</v>
      </c>
      <c r="B10" s="7" t="s">
        <v>11</v>
      </c>
      <c r="C10" s="8"/>
      <c r="D10" s="8"/>
      <c r="E10" s="8"/>
      <c r="F10" s="9"/>
      <c r="G10" s="10" t="s">
        <v>12</v>
      </c>
    </row>
    <row r="11" spans="1:7">
      <c r="A11" s="5" t="s">
        <v>13</v>
      </c>
      <c r="B11" s="7" t="s">
        <v>14</v>
      </c>
      <c r="C11" s="8"/>
      <c r="D11" s="8"/>
      <c r="E11" s="8"/>
      <c r="F11" s="9"/>
      <c r="G11" s="5">
        <v>12</v>
      </c>
    </row>
    <row r="12" spans="7:7">
      <c r="G12" s="11"/>
    </row>
    <row r="13" spans="1:7">
      <c r="A13" s="12" t="s">
        <v>15</v>
      </c>
      <c r="B13" s="12"/>
      <c r="C13" s="12"/>
      <c r="D13" s="12"/>
      <c r="E13" s="12"/>
      <c r="F13" s="12"/>
      <c r="G13" s="12"/>
    </row>
    <row r="14" ht="15" customHeight="1" spans="1:7">
      <c r="A14" s="12" t="s">
        <v>16</v>
      </c>
      <c r="B14" s="6"/>
      <c r="C14" s="13" t="s">
        <v>17</v>
      </c>
      <c r="D14" s="14"/>
      <c r="E14" s="15"/>
      <c r="F14" s="6" t="s">
        <v>18</v>
      </c>
      <c r="G14" s="6"/>
    </row>
    <row r="15" spans="1:7">
      <c r="A15" s="155" t="s">
        <v>19</v>
      </c>
      <c r="B15" s="155"/>
      <c r="C15" s="156" t="s">
        <v>20</v>
      </c>
      <c r="D15" s="157"/>
      <c r="E15" s="158"/>
      <c r="F15" s="159">
        <v>4</v>
      </c>
      <c r="G15" s="160"/>
    </row>
    <row r="17" spans="1:7">
      <c r="A17" s="23" t="s">
        <v>21</v>
      </c>
      <c r="B17" s="23"/>
      <c r="C17" s="23"/>
      <c r="D17" s="23"/>
      <c r="E17" s="23"/>
      <c r="F17" s="23"/>
      <c r="G17" s="23"/>
    </row>
    <row r="18" spans="2:7">
      <c r="B18" s="24"/>
      <c r="C18" s="24"/>
      <c r="D18" s="24"/>
      <c r="E18" s="24"/>
      <c r="F18" s="25"/>
      <c r="G18" s="24"/>
    </row>
    <row r="19" spans="1:7">
      <c r="A19" s="6" t="s">
        <v>22</v>
      </c>
      <c r="B19" s="6"/>
      <c r="C19" s="6"/>
      <c r="D19" s="6"/>
      <c r="E19" s="6"/>
      <c r="F19" s="6"/>
      <c r="G19" s="6"/>
    </row>
    <row r="20" spans="1:7">
      <c r="A20" s="5">
        <v>1</v>
      </c>
      <c r="B20" s="26" t="s">
        <v>23</v>
      </c>
      <c r="C20" s="27"/>
      <c r="D20" s="27"/>
      <c r="E20" s="28"/>
      <c r="F20" s="13" t="s">
        <v>24</v>
      </c>
      <c r="G20" s="15"/>
    </row>
    <row r="21" spans="1:7">
      <c r="A21" s="5">
        <v>2</v>
      </c>
      <c r="B21" s="7" t="s">
        <v>25</v>
      </c>
      <c r="C21" s="8"/>
      <c r="D21" s="8"/>
      <c r="E21" s="9"/>
      <c r="F21" s="29">
        <v>873.6</v>
      </c>
      <c r="G21" s="30"/>
    </row>
    <row r="22" spans="1:7">
      <c r="A22" s="5">
        <v>3</v>
      </c>
      <c r="B22" s="7" t="s">
        <v>26</v>
      </c>
      <c r="C22" s="8"/>
      <c r="D22" s="8"/>
      <c r="E22" s="9"/>
      <c r="F22" s="31" t="s">
        <v>27</v>
      </c>
      <c r="G22" s="32"/>
    </row>
    <row r="23" spans="1:7">
      <c r="A23" s="5">
        <v>4</v>
      </c>
      <c r="B23" s="7" t="s">
        <v>28</v>
      </c>
      <c r="C23" s="8"/>
      <c r="D23" s="8"/>
      <c r="E23" s="9"/>
      <c r="F23" s="33" t="s">
        <v>29</v>
      </c>
      <c r="G23" s="34"/>
    </row>
    <row r="24" spans="1:7">
      <c r="A24" s="24"/>
      <c r="B24" s="35"/>
      <c r="C24" s="35"/>
      <c r="D24" s="35"/>
      <c r="E24" s="35"/>
      <c r="F24" s="25"/>
      <c r="G24" s="36"/>
    </row>
    <row r="25" spans="1:7">
      <c r="A25" s="24"/>
      <c r="B25" s="37" t="s">
        <v>30</v>
      </c>
      <c r="C25" s="37"/>
      <c r="D25" s="37"/>
      <c r="E25" s="37"/>
      <c r="F25" s="37"/>
      <c r="G25" s="37"/>
    </row>
    <row r="26" spans="4:4">
      <c r="D26" s="161"/>
    </row>
    <row r="27" spans="2:7">
      <c r="B27" s="5">
        <v>1</v>
      </c>
      <c r="C27" s="6" t="s">
        <v>31</v>
      </c>
      <c r="D27" s="6"/>
      <c r="E27" s="6"/>
      <c r="F27" s="38" t="s">
        <v>32</v>
      </c>
      <c r="G27" s="39" t="s">
        <v>33</v>
      </c>
    </row>
    <row r="28" spans="2:7">
      <c r="B28" s="5" t="s">
        <v>5</v>
      </c>
      <c r="C28" s="40" t="s">
        <v>34</v>
      </c>
      <c r="D28" s="40"/>
      <c r="E28" s="40"/>
      <c r="F28" s="41">
        <v>100</v>
      </c>
      <c r="G28" s="42">
        <v>873.6</v>
      </c>
    </row>
    <row r="29" spans="2:7">
      <c r="B29" s="5" t="s">
        <v>7</v>
      </c>
      <c r="C29" s="40" t="s">
        <v>35</v>
      </c>
      <c r="D29" s="40"/>
      <c r="E29" s="40"/>
      <c r="F29" s="43"/>
      <c r="G29" s="41">
        <f>F29*G28</f>
        <v>0</v>
      </c>
    </row>
    <row r="30" spans="2:7">
      <c r="B30" s="5" t="s">
        <v>10</v>
      </c>
      <c r="C30" s="40" t="s">
        <v>36</v>
      </c>
      <c r="D30" s="40"/>
      <c r="E30" s="40"/>
      <c r="F30" s="43"/>
      <c r="G30" s="41">
        <v>0</v>
      </c>
    </row>
    <row r="31" spans="2:7">
      <c r="B31" s="5" t="s">
        <v>13</v>
      </c>
      <c r="C31" s="40" t="s">
        <v>37</v>
      </c>
      <c r="D31" s="40"/>
      <c r="E31" s="40"/>
      <c r="F31" s="43"/>
      <c r="G31" s="41">
        <v>0</v>
      </c>
    </row>
    <row r="32" spans="2:7">
      <c r="B32" s="5" t="s">
        <v>38</v>
      </c>
      <c r="C32" s="40" t="s">
        <v>39</v>
      </c>
      <c r="D32" s="40"/>
      <c r="E32" s="40"/>
      <c r="F32" s="43"/>
      <c r="G32" s="41">
        <v>0</v>
      </c>
    </row>
    <row r="33" spans="2:7">
      <c r="B33" s="5" t="s">
        <v>40</v>
      </c>
      <c r="C33" s="40" t="s">
        <v>41</v>
      </c>
      <c r="D33" s="40"/>
      <c r="E33" s="40"/>
      <c r="F33" s="43"/>
      <c r="G33" s="41">
        <v>0</v>
      </c>
    </row>
    <row r="34" spans="2:7">
      <c r="B34" s="5" t="s">
        <v>42</v>
      </c>
      <c r="C34" s="40" t="s">
        <v>43</v>
      </c>
      <c r="D34" s="40"/>
      <c r="E34" s="40"/>
      <c r="F34" s="43"/>
      <c r="G34" s="41">
        <v>0</v>
      </c>
    </row>
    <row r="35" spans="2:7">
      <c r="B35" s="5" t="s">
        <v>44</v>
      </c>
      <c r="C35" s="40" t="s">
        <v>45</v>
      </c>
      <c r="D35" s="40"/>
      <c r="E35" s="40"/>
      <c r="F35" s="43"/>
      <c r="G35" s="41">
        <f>F35*G28</f>
        <v>0</v>
      </c>
    </row>
    <row r="36" spans="2:7">
      <c r="B36" s="13" t="s">
        <v>46</v>
      </c>
      <c r="C36" s="14"/>
      <c r="D36" s="14"/>
      <c r="E36" s="14"/>
      <c r="F36" s="15"/>
      <c r="G36" s="38">
        <f>SUM(G28:G35)</f>
        <v>873.6</v>
      </c>
    </row>
    <row r="38" ht="15.75" customHeight="1" spans="1:7">
      <c r="A38" s="44" t="s">
        <v>47</v>
      </c>
      <c r="B38" s="44"/>
      <c r="C38" s="44"/>
      <c r="D38" s="44"/>
      <c r="E38" s="44"/>
      <c r="F38" s="44"/>
      <c r="G38" s="24"/>
    </row>
    <row r="40" ht="15.75" customHeight="1" spans="1:6">
      <c r="A40" s="5">
        <v>2</v>
      </c>
      <c r="B40" s="13" t="s">
        <v>48</v>
      </c>
      <c r="C40" s="14"/>
      <c r="D40" s="14"/>
      <c r="E40" s="15"/>
      <c r="F40" s="38" t="s">
        <v>33</v>
      </c>
    </row>
    <row r="41" ht="15.75" customHeight="1" spans="1:6">
      <c r="A41" s="5" t="s">
        <v>5</v>
      </c>
      <c r="B41" s="7" t="s">
        <v>49</v>
      </c>
      <c r="C41" s="8"/>
      <c r="D41" s="45">
        <v>12</v>
      </c>
      <c r="E41" s="46">
        <v>6</v>
      </c>
      <c r="F41" s="47">
        <f>IF(((E41*15-G36*6%)&lt;=0),"0,00",E41*15-G36*6%)</f>
        <v>37.58</v>
      </c>
    </row>
    <row r="42" spans="1:7">
      <c r="A42" s="5" t="s">
        <v>7</v>
      </c>
      <c r="B42" s="7" t="s">
        <v>50</v>
      </c>
      <c r="C42" s="8"/>
      <c r="D42" s="45"/>
      <c r="E42" s="46">
        <v>20</v>
      </c>
      <c r="F42" s="48">
        <f>E42*22</f>
        <v>440</v>
      </c>
      <c r="G42" s="49"/>
    </row>
    <row r="43" spans="1:7">
      <c r="A43" s="5" t="s">
        <v>10</v>
      </c>
      <c r="B43" s="7" t="s">
        <v>51</v>
      </c>
      <c r="C43" s="8"/>
      <c r="D43" s="8"/>
      <c r="E43" s="9"/>
      <c r="F43" s="48">
        <v>150</v>
      </c>
      <c r="G43" s="49"/>
    </row>
    <row r="44" spans="1:7">
      <c r="A44" s="5" t="s">
        <v>13</v>
      </c>
      <c r="B44" s="7" t="s">
        <v>52</v>
      </c>
      <c r="C44" s="8"/>
      <c r="D44" s="8"/>
      <c r="E44" s="9"/>
      <c r="F44" s="51">
        <v>0</v>
      </c>
      <c r="G44" s="49"/>
    </row>
    <row r="45" spans="1:7">
      <c r="A45" s="5" t="s">
        <v>38</v>
      </c>
      <c r="B45" s="7" t="s">
        <v>53</v>
      </c>
      <c r="C45" s="8"/>
      <c r="D45" s="8"/>
      <c r="E45" s="9"/>
      <c r="F45" s="48">
        <v>2.5</v>
      </c>
      <c r="G45" s="49"/>
    </row>
    <row r="46" spans="1:7">
      <c r="A46" s="5" t="s">
        <v>42</v>
      </c>
      <c r="B46" s="7" t="s">
        <v>54</v>
      </c>
      <c r="C46" s="8"/>
      <c r="D46" s="8"/>
      <c r="E46" s="9"/>
      <c r="F46" s="48">
        <v>4.5</v>
      </c>
      <c r="G46" s="49"/>
    </row>
    <row r="47" spans="1:7">
      <c r="A47" s="5" t="s">
        <v>44</v>
      </c>
      <c r="B47" s="52" t="s">
        <v>55</v>
      </c>
      <c r="C47" s="53"/>
      <c r="D47" s="53"/>
      <c r="E47" s="54"/>
      <c r="F47" s="50">
        <v>0</v>
      </c>
      <c r="G47" s="49"/>
    </row>
    <row r="48" spans="1:7">
      <c r="A48" s="6" t="s">
        <v>56</v>
      </c>
      <c r="B48" s="6"/>
      <c r="C48" s="6"/>
      <c r="D48" s="6"/>
      <c r="E48" s="6"/>
      <c r="F48" s="55">
        <f>SUM(F41:F47)</f>
        <v>634.58</v>
      </c>
      <c r="G48" s="49"/>
    </row>
    <row r="49" spans="7:7">
      <c r="G49" s="49"/>
    </row>
    <row r="50" ht="15.75" customHeight="1" spans="1:7">
      <c r="A50" s="44" t="s">
        <v>57</v>
      </c>
      <c r="B50" s="44"/>
      <c r="C50" s="44"/>
      <c r="D50" s="44"/>
      <c r="E50" s="44"/>
      <c r="F50" s="44"/>
      <c r="G50" s="49"/>
    </row>
    <row r="51" spans="7:7">
      <c r="G51" s="49"/>
    </row>
    <row r="52" spans="1:7">
      <c r="A52" s="5">
        <v>3</v>
      </c>
      <c r="B52" s="6" t="s">
        <v>58</v>
      </c>
      <c r="C52" s="6"/>
      <c r="D52" s="6"/>
      <c r="E52" s="6"/>
      <c r="F52" s="38" t="s">
        <v>33</v>
      </c>
      <c r="G52" s="11"/>
    </row>
    <row r="53" spans="1:7">
      <c r="A53" s="5" t="s">
        <v>5</v>
      </c>
      <c r="B53" s="40" t="s">
        <v>59</v>
      </c>
      <c r="C53" s="40"/>
      <c r="D53" s="40"/>
      <c r="E53" s="40"/>
      <c r="F53" s="47" t="e">
        <f>#REF!</f>
        <v>#REF!</v>
      </c>
      <c r="G53" s="24"/>
    </row>
    <row r="54" spans="1:7">
      <c r="A54" s="5" t="s">
        <v>7</v>
      </c>
      <c r="B54" s="7" t="s">
        <v>60</v>
      </c>
      <c r="C54" s="8"/>
      <c r="D54" s="8"/>
      <c r="E54" s="9"/>
      <c r="F54" s="41">
        <v>0</v>
      </c>
      <c r="G54" s="35"/>
    </row>
    <row r="55" spans="1:7">
      <c r="A55" s="5" t="s">
        <v>10</v>
      </c>
      <c r="B55" s="40" t="s">
        <v>61</v>
      </c>
      <c r="C55" s="40"/>
      <c r="D55" s="40"/>
      <c r="E55" s="40"/>
      <c r="F55" s="41">
        <v>0</v>
      </c>
      <c r="G55" s="35"/>
    </row>
    <row r="56" spans="1:7">
      <c r="A56" s="5" t="s">
        <v>13</v>
      </c>
      <c r="B56" s="40" t="s">
        <v>62</v>
      </c>
      <c r="C56" s="40"/>
      <c r="D56" s="40"/>
      <c r="E56" s="40"/>
      <c r="F56" s="41">
        <v>0</v>
      </c>
      <c r="G56" s="24"/>
    </row>
    <row r="57" spans="1:7">
      <c r="A57" s="6" t="s">
        <v>63</v>
      </c>
      <c r="B57" s="6"/>
      <c r="C57" s="6"/>
      <c r="D57" s="6"/>
      <c r="E57" s="6"/>
      <c r="F57" s="38" t="e">
        <f>SUM(F53:F56)</f>
        <v>#REF!</v>
      </c>
      <c r="G57" s="35"/>
    </row>
    <row r="58" spans="7:7">
      <c r="G58" s="24"/>
    </row>
    <row r="59" spans="1:6">
      <c r="A59" s="23" t="s">
        <v>64</v>
      </c>
      <c r="B59" s="23"/>
      <c r="C59" s="23"/>
      <c r="D59" s="23"/>
      <c r="E59" s="23"/>
      <c r="F59" s="23"/>
    </row>
    <row r="60" spans="1:6">
      <c r="A60" s="23"/>
      <c r="B60" s="23"/>
      <c r="C60" s="23"/>
      <c r="D60" s="23"/>
      <c r="E60" s="23"/>
      <c r="F60" s="23"/>
    </row>
    <row r="61" spans="1:6">
      <c r="A61" s="23"/>
      <c r="B61" s="23" t="s">
        <v>65</v>
      </c>
      <c r="C61" s="23"/>
      <c r="D61" s="23"/>
      <c r="E61" s="23"/>
      <c r="F61" s="23"/>
    </row>
    <row r="62" spans="2:2">
      <c r="B62" s="1" t="s">
        <v>66</v>
      </c>
    </row>
    <row r="63" spans="1:6">
      <c r="A63" s="6" t="s">
        <v>67</v>
      </c>
      <c r="B63" s="6" t="s">
        <v>68</v>
      </c>
      <c r="C63" s="6"/>
      <c r="D63" s="6"/>
      <c r="E63" s="6" t="s">
        <v>32</v>
      </c>
      <c r="F63" s="38" t="s">
        <v>33</v>
      </c>
    </row>
    <row r="64" spans="1:7">
      <c r="A64" s="5" t="s">
        <v>5</v>
      </c>
      <c r="B64" s="40" t="s">
        <v>69</v>
      </c>
      <c r="C64" s="40"/>
      <c r="D64" s="40"/>
      <c r="E64" s="56">
        <v>0.2</v>
      </c>
      <c r="F64" s="41">
        <f t="shared" ref="F64:F71" si="0">E64*$G$36</f>
        <v>174.72</v>
      </c>
      <c r="G64" s="57"/>
    </row>
    <row r="65" spans="1:7">
      <c r="A65" s="5" t="s">
        <v>7</v>
      </c>
      <c r="B65" s="40" t="s">
        <v>70</v>
      </c>
      <c r="C65" s="40"/>
      <c r="D65" s="40"/>
      <c r="E65" s="56">
        <v>0.015</v>
      </c>
      <c r="F65" s="41">
        <f t="shared" si="0"/>
        <v>13.1</v>
      </c>
      <c r="G65" s="57"/>
    </row>
    <row r="66" spans="1:7">
      <c r="A66" s="5" t="s">
        <v>10</v>
      </c>
      <c r="B66" s="40" t="s">
        <v>71</v>
      </c>
      <c r="C66" s="40"/>
      <c r="D66" s="40"/>
      <c r="E66" s="56">
        <v>0.01</v>
      </c>
      <c r="F66" s="41">
        <f t="shared" si="0"/>
        <v>8.74</v>
      </c>
      <c r="G66" s="57"/>
    </row>
    <row r="67" spans="1:7">
      <c r="A67" s="5" t="s">
        <v>13</v>
      </c>
      <c r="B67" s="40" t="s">
        <v>72</v>
      </c>
      <c r="C67" s="40"/>
      <c r="D67" s="40"/>
      <c r="E67" s="56">
        <v>0.002</v>
      </c>
      <c r="F67" s="41">
        <f t="shared" si="0"/>
        <v>1.75</v>
      </c>
      <c r="G67" s="57"/>
    </row>
    <row r="68" spans="1:7">
      <c r="A68" s="5" t="s">
        <v>38</v>
      </c>
      <c r="B68" s="40" t="s">
        <v>73</v>
      </c>
      <c r="C68" s="40"/>
      <c r="D68" s="40"/>
      <c r="E68" s="56">
        <v>0.025</v>
      </c>
      <c r="F68" s="41">
        <f t="shared" si="0"/>
        <v>21.84</v>
      </c>
      <c r="G68" s="57"/>
    </row>
    <row r="69" spans="1:7">
      <c r="A69" s="5" t="s">
        <v>40</v>
      </c>
      <c r="B69" s="40" t="s">
        <v>74</v>
      </c>
      <c r="C69" s="40"/>
      <c r="D69" s="40"/>
      <c r="E69" s="56">
        <v>0.08</v>
      </c>
      <c r="F69" s="41">
        <f t="shared" si="0"/>
        <v>69.89</v>
      </c>
      <c r="G69" s="57"/>
    </row>
    <row r="70" spans="1:7">
      <c r="A70" s="5" t="s">
        <v>42</v>
      </c>
      <c r="B70" s="162" t="s">
        <v>75</v>
      </c>
      <c r="C70" s="162"/>
      <c r="D70" s="162"/>
      <c r="E70" s="56">
        <v>0.03</v>
      </c>
      <c r="F70" s="41">
        <f t="shared" si="0"/>
        <v>26.21</v>
      </c>
      <c r="G70" s="57"/>
    </row>
    <row r="71" spans="1:7">
      <c r="A71" s="5" t="s">
        <v>44</v>
      </c>
      <c r="B71" s="40" t="s">
        <v>76</v>
      </c>
      <c r="C71" s="40"/>
      <c r="D71" s="40"/>
      <c r="E71" s="56">
        <v>0.006</v>
      </c>
      <c r="F71" s="41">
        <f t="shared" si="0"/>
        <v>5.24</v>
      </c>
      <c r="G71" s="57"/>
    </row>
    <row r="72" spans="1:6">
      <c r="A72" s="6" t="s">
        <v>77</v>
      </c>
      <c r="B72" s="6"/>
      <c r="C72" s="6"/>
      <c r="D72" s="6"/>
      <c r="E72" s="59">
        <f>SUM(E64:E71)</f>
        <v>0.368</v>
      </c>
      <c r="F72" s="38">
        <f>SUM(F64:F71)</f>
        <v>321.49</v>
      </c>
    </row>
    <row r="73" spans="1:6">
      <c r="A73" s="37"/>
      <c r="B73" s="37"/>
      <c r="C73" s="37"/>
      <c r="D73" s="37"/>
      <c r="E73" s="60"/>
      <c r="F73" s="61"/>
    </row>
    <row r="74" spans="1:6">
      <c r="A74" s="24" t="s">
        <v>78</v>
      </c>
      <c r="B74" s="24"/>
      <c r="C74" s="24"/>
      <c r="D74" s="24"/>
      <c r="E74" s="24"/>
      <c r="F74" s="24"/>
    </row>
    <row r="75" spans="2:5">
      <c r="B75" s="24"/>
      <c r="C75" s="24"/>
      <c r="D75" s="24"/>
      <c r="E75" s="62"/>
    </row>
    <row r="76" spans="1:6">
      <c r="A76" s="6" t="s">
        <v>79</v>
      </c>
      <c r="B76" s="6" t="s">
        <v>80</v>
      </c>
      <c r="C76" s="6"/>
      <c r="D76" s="6"/>
      <c r="E76" s="6" t="s">
        <v>32</v>
      </c>
      <c r="F76" s="38" t="s">
        <v>33</v>
      </c>
    </row>
    <row r="77" spans="1:7">
      <c r="A77" s="5" t="s">
        <v>5</v>
      </c>
      <c r="B77" s="40" t="s">
        <v>80</v>
      </c>
      <c r="C77" s="40"/>
      <c r="D77" s="40"/>
      <c r="E77" s="56">
        <v>0.0833</v>
      </c>
      <c r="F77" s="41">
        <f>E77*$G$36</f>
        <v>72.77</v>
      </c>
      <c r="G77" s="63"/>
    </row>
    <row r="78" spans="1:6">
      <c r="A78" s="6" t="s">
        <v>81</v>
      </c>
      <c r="B78" s="6"/>
      <c r="C78" s="6"/>
      <c r="D78" s="6"/>
      <c r="E78" s="59">
        <f>E77</f>
        <v>0.0833</v>
      </c>
      <c r="F78" s="38">
        <f>SUM(F77:F77)</f>
        <v>72.77</v>
      </c>
    </row>
    <row r="79" spans="1:9">
      <c r="A79" s="64" t="s">
        <v>7</v>
      </c>
      <c r="B79" s="65" t="s">
        <v>82</v>
      </c>
      <c r="C79" s="65"/>
      <c r="D79" s="65"/>
      <c r="E79" s="56">
        <f>E72*E77</f>
        <v>0.0307</v>
      </c>
      <c r="F79" s="66">
        <f>F78*E72</f>
        <v>26.78</v>
      </c>
      <c r="G79" s="63"/>
      <c r="H79" s="63"/>
      <c r="I79" s="63"/>
    </row>
    <row r="80" spans="1:7">
      <c r="A80" s="13" t="s">
        <v>77</v>
      </c>
      <c r="B80" s="14"/>
      <c r="C80" s="14"/>
      <c r="D80" s="14"/>
      <c r="E80" s="59">
        <f>SUM(E78:E79)</f>
        <v>0.114</v>
      </c>
      <c r="F80" s="38">
        <f>SUM(F78:F79)</f>
        <v>99.55</v>
      </c>
      <c r="G80" s="63"/>
    </row>
    <row r="81" spans="2:5">
      <c r="B81" s="24"/>
      <c r="C81" s="24"/>
      <c r="D81" s="24"/>
      <c r="E81" s="62"/>
    </row>
    <row r="82" spans="1:6">
      <c r="A82" s="6" t="s">
        <v>83</v>
      </c>
      <c r="B82" s="12" t="s">
        <v>84</v>
      </c>
      <c r="C82" s="12"/>
      <c r="D82" s="12"/>
      <c r="E82" s="6" t="s">
        <v>32</v>
      </c>
      <c r="F82" s="38" t="s">
        <v>33</v>
      </c>
    </row>
    <row r="83" spans="1:6">
      <c r="A83" s="5" t="s">
        <v>5</v>
      </c>
      <c r="B83" s="7" t="s">
        <v>85</v>
      </c>
      <c r="C83" s="8"/>
      <c r="D83" s="9"/>
      <c r="E83" s="56">
        <v>0.0002</v>
      </c>
      <c r="F83" s="41">
        <f>E83*$G$36</f>
        <v>0.17</v>
      </c>
    </row>
    <row r="84" ht="32.25" customHeight="1" spans="1:6">
      <c r="A84" s="64" t="s">
        <v>7</v>
      </c>
      <c r="B84" s="65" t="s">
        <v>86</v>
      </c>
      <c r="C84" s="65"/>
      <c r="D84" s="65"/>
      <c r="E84" s="67">
        <f>E83*E72</f>
        <v>0.0001</v>
      </c>
      <c r="F84" s="66">
        <f>F83*E72</f>
        <v>0.06</v>
      </c>
    </row>
    <row r="85" spans="1:6">
      <c r="A85" s="13" t="s">
        <v>77</v>
      </c>
      <c r="B85" s="14"/>
      <c r="C85" s="14"/>
      <c r="D85" s="15"/>
      <c r="E85" s="59">
        <f>SUM(E83:E84)</f>
        <v>0.0003</v>
      </c>
      <c r="F85" s="38">
        <f>SUM(F83:F84)</f>
        <v>0.23</v>
      </c>
    </row>
    <row r="87" spans="1:6">
      <c r="A87" s="37" t="s">
        <v>87</v>
      </c>
      <c r="B87" s="37"/>
      <c r="C87" s="37"/>
      <c r="D87" s="37"/>
      <c r="E87" s="37"/>
      <c r="F87" s="37"/>
    </row>
    <row r="88" spans="7:7">
      <c r="G88" s="68"/>
    </row>
    <row r="89" spans="1:6">
      <c r="A89" s="6" t="s">
        <v>88</v>
      </c>
      <c r="B89" s="6" t="s">
        <v>89</v>
      </c>
      <c r="C89" s="6"/>
      <c r="D89" s="6"/>
      <c r="E89" s="6" t="s">
        <v>32</v>
      </c>
      <c r="F89" s="38" t="s">
        <v>33</v>
      </c>
    </row>
    <row r="90" spans="1:8">
      <c r="A90" s="64" t="s">
        <v>5</v>
      </c>
      <c r="B90" s="69" t="s">
        <v>90</v>
      </c>
      <c r="C90" s="69"/>
      <c r="D90" s="69"/>
      <c r="E90" s="67">
        <v>0.0042</v>
      </c>
      <c r="F90" s="66">
        <f>E90*$G$36</f>
        <v>3.67</v>
      </c>
      <c r="G90" s="63"/>
      <c r="H90" s="63"/>
    </row>
    <row r="91" spans="1:7">
      <c r="A91" s="64" t="s">
        <v>7</v>
      </c>
      <c r="B91" s="65" t="s">
        <v>91</v>
      </c>
      <c r="C91" s="65"/>
      <c r="D91" s="65"/>
      <c r="E91" s="67">
        <v>0.0003</v>
      </c>
      <c r="F91" s="66">
        <f>F90*E69</f>
        <v>0.29</v>
      </c>
      <c r="G91" s="24"/>
    </row>
    <row r="92" customHeight="1" spans="1:7">
      <c r="A92" s="64" t="s">
        <v>10</v>
      </c>
      <c r="B92" s="70" t="s">
        <v>92</v>
      </c>
      <c r="C92" s="70"/>
      <c r="D92" s="70"/>
      <c r="E92" s="67">
        <v>0.0435</v>
      </c>
      <c r="F92" s="66">
        <f>E92*$G$36</f>
        <v>38</v>
      </c>
      <c r="G92" s="24"/>
    </row>
    <row r="93" spans="1:7">
      <c r="A93" s="64" t="s">
        <v>13</v>
      </c>
      <c r="B93" s="65" t="s">
        <v>93</v>
      </c>
      <c r="C93" s="65"/>
      <c r="D93" s="65"/>
      <c r="E93" s="67">
        <v>0.0194</v>
      </c>
      <c r="F93" s="66">
        <f>E93*$G$36</f>
        <v>16.95</v>
      </c>
      <c r="G93" s="11"/>
    </row>
    <row r="94" spans="1:7">
      <c r="A94" s="64" t="s">
        <v>38</v>
      </c>
      <c r="B94" s="65" t="s">
        <v>94</v>
      </c>
      <c r="C94" s="65"/>
      <c r="D94" s="65"/>
      <c r="E94" s="67">
        <f>E93*E72</f>
        <v>0.0071</v>
      </c>
      <c r="F94" s="66">
        <f>E94*$G$36</f>
        <v>6.2</v>
      </c>
      <c r="G94" s="11"/>
    </row>
    <row r="95" customHeight="1" spans="1:7">
      <c r="A95" s="64" t="s">
        <v>40</v>
      </c>
      <c r="B95" s="71" t="s">
        <v>95</v>
      </c>
      <c r="C95" s="72"/>
      <c r="D95" s="73"/>
      <c r="E95" s="74">
        <v>0.0065</v>
      </c>
      <c r="F95" s="66">
        <f>E95*$G$36</f>
        <v>5.68</v>
      </c>
      <c r="G95" s="11"/>
    </row>
    <row r="96" spans="1:7">
      <c r="A96" s="75" t="s">
        <v>77</v>
      </c>
      <c r="B96" s="76"/>
      <c r="C96" s="76"/>
      <c r="D96" s="77"/>
      <c r="E96" s="78">
        <f>SUM(E90:E95)</f>
        <v>0.081</v>
      </c>
      <c r="F96" s="79">
        <f>SUM(F90:F95)</f>
        <v>70.79</v>
      </c>
      <c r="G96" s="24"/>
    </row>
    <row r="98" spans="1:6">
      <c r="A98" s="37" t="s">
        <v>96</v>
      </c>
      <c r="B98" s="37"/>
      <c r="C98" s="37"/>
      <c r="D98" s="37"/>
      <c r="E98" s="37"/>
      <c r="F98" s="37"/>
    </row>
    <row r="100" ht="30.75" customHeight="1" spans="1:6">
      <c r="A100" s="80" t="s">
        <v>97</v>
      </c>
      <c r="B100" s="81" t="s">
        <v>98</v>
      </c>
      <c r="C100" s="82"/>
      <c r="D100" s="83"/>
      <c r="E100" s="80" t="s">
        <v>32</v>
      </c>
      <c r="F100" s="79" t="s">
        <v>33</v>
      </c>
    </row>
    <row r="101" spans="1:7">
      <c r="A101" s="64" t="s">
        <v>5</v>
      </c>
      <c r="B101" s="163" t="s">
        <v>99</v>
      </c>
      <c r="C101" s="163"/>
      <c r="D101" s="163"/>
      <c r="E101" s="92">
        <v>0.121</v>
      </c>
      <c r="F101" s="66">
        <f t="shared" ref="F101:F106" si="1">E101*$G$36</f>
        <v>105.71</v>
      </c>
      <c r="G101" s="86"/>
    </row>
    <row r="102" spans="1:6">
      <c r="A102" s="64" t="s">
        <v>7</v>
      </c>
      <c r="B102" s="65" t="s">
        <v>100</v>
      </c>
      <c r="C102" s="65"/>
      <c r="D102" s="65"/>
      <c r="E102" s="74">
        <v>0.0166</v>
      </c>
      <c r="F102" s="66">
        <f t="shared" si="1"/>
        <v>14.5</v>
      </c>
    </row>
    <row r="103" spans="1:6">
      <c r="A103" s="64" t="s">
        <v>10</v>
      </c>
      <c r="B103" s="87" t="s">
        <v>101</v>
      </c>
      <c r="C103" s="88"/>
      <c r="D103" s="89"/>
      <c r="E103" s="67">
        <v>0.0002</v>
      </c>
      <c r="F103" s="66">
        <f t="shared" si="1"/>
        <v>0.17</v>
      </c>
    </row>
    <row r="104" spans="1:7">
      <c r="A104" s="64" t="s">
        <v>13</v>
      </c>
      <c r="B104" s="87" t="s">
        <v>102</v>
      </c>
      <c r="C104" s="88"/>
      <c r="D104" s="89"/>
      <c r="E104" s="74">
        <v>0.0028</v>
      </c>
      <c r="F104" s="66">
        <f t="shared" si="1"/>
        <v>2.45</v>
      </c>
      <c r="G104" s="62"/>
    </row>
    <row r="105" spans="1:7">
      <c r="A105" s="64" t="s">
        <v>38</v>
      </c>
      <c r="B105" s="65" t="s">
        <v>103</v>
      </c>
      <c r="C105" s="65"/>
      <c r="D105" s="65"/>
      <c r="E105" s="74">
        <v>0.0003</v>
      </c>
      <c r="F105" s="66">
        <f t="shared" si="1"/>
        <v>0.26</v>
      </c>
      <c r="G105" s="62"/>
    </row>
    <row r="106" spans="1:6">
      <c r="A106" s="64" t="s">
        <v>40</v>
      </c>
      <c r="B106" s="87" t="s">
        <v>104</v>
      </c>
      <c r="C106" s="88"/>
      <c r="D106" s="89"/>
      <c r="E106" s="67">
        <v>0</v>
      </c>
      <c r="F106" s="66">
        <f t="shared" si="1"/>
        <v>0</v>
      </c>
    </row>
    <row r="107" spans="1:6">
      <c r="A107" s="164" t="s">
        <v>81</v>
      </c>
      <c r="B107" s="165"/>
      <c r="C107" s="165"/>
      <c r="D107" s="166"/>
      <c r="E107" s="91">
        <f>SUM(E101:E106)</f>
        <v>0.1409</v>
      </c>
      <c r="F107" s="79">
        <f>SUM(F101:F106)</f>
        <v>123.09</v>
      </c>
    </row>
    <row r="108" spans="1:6">
      <c r="A108" s="64" t="s">
        <v>42</v>
      </c>
      <c r="B108" s="65" t="s">
        <v>105</v>
      </c>
      <c r="C108" s="65"/>
      <c r="D108" s="65"/>
      <c r="E108" s="92">
        <f>E107*E72</f>
        <v>0.0519</v>
      </c>
      <c r="F108" s="66">
        <f>F107*E72</f>
        <v>45.3</v>
      </c>
    </row>
    <row r="109" spans="1:6">
      <c r="A109" s="75" t="s">
        <v>77</v>
      </c>
      <c r="B109" s="76"/>
      <c r="C109" s="76"/>
      <c r="D109" s="76"/>
      <c r="E109" s="78">
        <f>E107+E108</f>
        <v>0.1928</v>
      </c>
      <c r="F109" s="79">
        <f>SUM(F107:F108)</f>
        <v>168.39</v>
      </c>
    </row>
    <row r="111" spans="1:6">
      <c r="A111" s="23" t="s">
        <v>106</v>
      </c>
      <c r="B111" s="23"/>
      <c r="C111" s="23"/>
      <c r="D111" s="23"/>
      <c r="E111" s="23"/>
      <c r="F111" s="23"/>
    </row>
    <row r="112" spans="1:1">
      <c r="A112" s="93"/>
    </row>
    <row r="113" spans="1:6">
      <c r="A113" s="6">
        <v>4</v>
      </c>
      <c r="B113" s="6" t="s">
        <v>107</v>
      </c>
      <c r="C113" s="6"/>
      <c r="D113" s="6"/>
      <c r="E113" s="6"/>
      <c r="F113" s="41" t="s">
        <v>33</v>
      </c>
    </row>
    <row r="114" spans="1:6">
      <c r="A114" s="4" t="s">
        <v>67</v>
      </c>
      <c r="B114" s="40" t="s">
        <v>108</v>
      </c>
      <c r="C114" s="40"/>
      <c r="D114" s="40"/>
      <c r="E114" s="40"/>
      <c r="F114" s="41">
        <f>F72</f>
        <v>321.49</v>
      </c>
    </row>
    <row r="115" spans="1:6">
      <c r="A115" s="4" t="s">
        <v>79</v>
      </c>
      <c r="B115" s="94" t="s">
        <v>109</v>
      </c>
      <c r="C115" s="94"/>
      <c r="D115" s="94"/>
      <c r="E115" s="94"/>
      <c r="F115" s="41">
        <f>F80</f>
        <v>99.55</v>
      </c>
    </row>
    <row r="116" spans="1:6">
      <c r="A116" s="4" t="s">
        <v>83</v>
      </c>
      <c r="B116" s="40" t="s">
        <v>110</v>
      </c>
      <c r="C116" s="40"/>
      <c r="D116" s="40"/>
      <c r="E116" s="40"/>
      <c r="F116" s="41">
        <f>F85</f>
        <v>0.23</v>
      </c>
    </row>
    <row r="117" spans="1:6">
      <c r="A117" s="4" t="s">
        <v>88</v>
      </c>
      <c r="B117" s="40" t="s">
        <v>111</v>
      </c>
      <c r="C117" s="40"/>
      <c r="D117" s="40"/>
      <c r="E117" s="40"/>
      <c r="F117" s="41">
        <f>F96</f>
        <v>70.79</v>
      </c>
    </row>
    <row r="118" spans="1:6">
      <c r="A118" s="4" t="s">
        <v>97</v>
      </c>
      <c r="B118" s="40" t="s">
        <v>112</v>
      </c>
      <c r="C118" s="40"/>
      <c r="D118" s="40"/>
      <c r="E118" s="40"/>
      <c r="F118" s="41">
        <f>F109</f>
        <v>168.39</v>
      </c>
    </row>
    <row r="119" spans="1:6">
      <c r="A119" s="4" t="s">
        <v>113</v>
      </c>
      <c r="B119" s="40" t="s">
        <v>55</v>
      </c>
      <c r="C119" s="40"/>
      <c r="D119" s="40"/>
      <c r="E119" s="40"/>
      <c r="F119" s="41"/>
    </row>
    <row r="120" spans="1:6">
      <c r="A120" s="6" t="s">
        <v>77</v>
      </c>
      <c r="B120" s="6"/>
      <c r="C120" s="6"/>
      <c r="D120" s="6"/>
      <c r="E120" s="6"/>
      <c r="F120" s="38">
        <f>SUM(F114:F119)</f>
        <v>660.45</v>
      </c>
    </row>
    <row r="122" spans="1:7">
      <c r="A122" s="23" t="s">
        <v>114</v>
      </c>
      <c r="B122" s="23"/>
      <c r="C122" s="23"/>
      <c r="D122" s="23"/>
      <c r="E122" s="23"/>
      <c r="F122" s="23"/>
      <c r="G122" s="95"/>
    </row>
    <row r="124" spans="1:6">
      <c r="A124" s="6">
        <v>5</v>
      </c>
      <c r="B124" s="6" t="s">
        <v>115</v>
      </c>
      <c r="C124" s="6"/>
      <c r="D124" s="6"/>
      <c r="E124" s="6" t="s">
        <v>32</v>
      </c>
      <c r="F124" s="38" t="s">
        <v>33</v>
      </c>
    </row>
    <row r="125" spans="1:6">
      <c r="A125" s="64" t="s">
        <v>5</v>
      </c>
      <c r="B125" s="96" t="s">
        <v>116</v>
      </c>
      <c r="C125" s="96"/>
      <c r="D125" s="96"/>
      <c r="E125" s="92">
        <v>0.03</v>
      </c>
      <c r="F125" s="66" t="e">
        <f>E125*($G$36+$F$48+$F$57+$F$120)</f>
        <v>#REF!</v>
      </c>
    </row>
    <row r="126" spans="1:6">
      <c r="A126" s="64" t="s">
        <v>7</v>
      </c>
      <c r="B126" s="97" t="s">
        <v>117</v>
      </c>
      <c r="C126" s="98"/>
      <c r="D126" s="98"/>
      <c r="E126" s="99">
        <f>E127+E128+E129</f>
        <v>0.1425</v>
      </c>
      <c r="F126" s="79" t="e">
        <f>SUM(F127:F129)</f>
        <v>#REF!</v>
      </c>
    </row>
    <row r="127" spans="1:6">
      <c r="A127" s="64" t="s">
        <v>118</v>
      </c>
      <c r="B127" s="87" t="s">
        <v>119</v>
      </c>
      <c r="C127" s="88"/>
      <c r="D127" s="89"/>
      <c r="E127" s="67">
        <v>0.076</v>
      </c>
      <c r="F127" s="66" t="e">
        <f>E127*(G36+F48+F57+F120+F125+F131)/(1-E126)</f>
        <v>#REF!</v>
      </c>
    </row>
    <row r="128" spans="1:6">
      <c r="A128" s="64" t="s">
        <v>120</v>
      </c>
      <c r="B128" s="87" t="s">
        <v>121</v>
      </c>
      <c r="C128" s="88"/>
      <c r="D128" s="89"/>
      <c r="E128" s="67">
        <v>0.0165</v>
      </c>
      <c r="F128" s="66" t="e">
        <f>E128*(G36+F48+F57+F120+F125+F131)/(1-E126)</f>
        <v>#REF!</v>
      </c>
    </row>
    <row r="129" spans="1:6">
      <c r="A129" s="64" t="s">
        <v>122</v>
      </c>
      <c r="B129" s="101" t="s">
        <v>123</v>
      </c>
      <c r="C129" s="102"/>
      <c r="D129" s="103"/>
      <c r="E129" s="67">
        <v>0.05</v>
      </c>
      <c r="F129" s="66" t="e">
        <f>E129*(G36+F48+F57+F120+F125+F131)/(1-E126)</f>
        <v>#REF!</v>
      </c>
    </row>
    <row r="130" spans="1:6">
      <c r="A130" s="64" t="s">
        <v>124</v>
      </c>
      <c r="B130" s="87" t="s">
        <v>125</v>
      </c>
      <c r="C130" s="88"/>
      <c r="D130" s="89"/>
      <c r="E130" s="104"/>
      <c r="F130" s="79"/>
    </row>
    <row r="131" spans="1:6">
      <c r="A131" s="64" t="s">
        <v>10</v>
      </c>
      <c r="B131" s="87" t="s">
        <v>126</v>
      </c>
      <c r="C131" s="88"/>
      <c r="D131" s="89"/>
      <c r="E131" s="92">
        <v>0.07</v>
      </c>
      <c r="F131" s="66" t="e">
        <f>E131*($G$36+$F$48+$F$57+$F$120+F125)</f>
        <v>#REF!</v>
      </c>
    </row>
    <row r="132" spans="1:7">
      <c r="A132" s="75" t="s">
        <v>77</v>
      </c>
      <c r="B132" s="76"/>
      <c r="C132" s="76"/>
      <c r="D132" s="76"/>
      <c r="E132" s="77"/>
      <c r="F132" s="79" t="e">
        <f>F125+F126+F131</f>
        <v>#REF!</v>
      </c>
      <c r="G132" s="105"/>
    </row>
    <row r="135" ht="32.25" customHeight="1" spans="1:6">
      <c r="A135" s="97" t="s">
        <v>127</v>
      </c>
      <c r="B135" s="98"/>
      <c r="C135" s="98"/>
      <c r="D135" s="98"/>
      <c r="E135" s="106"/>
      <c r="F135" s="66" t="s">
        <v>33</v>
      </c>
    </row>
    <row r="136" spans="1:6">
      <c r="A136" s="64" t="s">
        <v>5</v>
      </c>
      <c r="B136" s="69" t="s">
        <v>128</v>
      </c>
      <c r="C136" s="69"/>
      <c r="D136" s="69"/>
      <c r="E136" s="69"/>
      <c r="F136" s="66">
        <f>G36</f>
        <v>873.6</v>
      </c>
    </row>
    <row r="137" spans="1:6">
      <c r="A137" s="64" t="s">
        <v>7</v>
      </c>
      <c r="B137" s="69" t="s">
        <v>129</v>
      </c>
      <c r="C137" s="69"/>
      <c r="D137" s="69"/>
      <c r="E137" s="69"/>
      <c r="F137" s="66">
        <f>F48</f>
        <v>634.58</v>
      </c>
    </row>
    <row r="138" spans="1:6">
      <c r="A138" s="64" t="s">
        <v>10</v>
      </c>
      <c r="B138" s="69" t="s">
        <v>130</v>
      </c>
      <c r="C138" s="69"/>
      <c r="D138" s="69"/>
      <c r="E138" s="69"/>
      <c r="F138" s="66" t="e">
        <f>F57</f>
        <v>#REF!</v>
      </c>
    </row>
    <row r="139" spans="1:7">
      <c r="A139" s="64" t="s">
        <v>13</v>
      </c>
      <c r="B139" s="69" t="s">
        <v>131</v>
      </c>
      <c r="C139" s="69"/>
      <c r="D139" s="69"/>
      <c r="E139" s="69"/>
      <c r="F139" s="66">
        <f>F120</f>
        <v>660.45</v>
      </c>
      <c r="G139" s="105"/>
    </row>
    <row r="140" ht="16.5" customHeight="1" spans="1:7">
      <c r="A140" s="75" t="s">
        <v>81</v>
      </c>
      <c r="B140" s="76"/>
      <c r="C140" s="76"/>
      <c r="D140" s="76"/>
      <c r="E140" s="77"/>
      <c r="F140" s="79" t="e">
        <f>SUM(F136:F139)</f>
        <v>#REF!</v>
      </c>
      <c r="G140" s="105"/>
    </row>
    <row r="141" spans="1:6">
      <c r="A141" s="64" t="s">
        <v>38</v>
      </c>
      <c r="B141" s="69" t="s">
        <v>132</v>
      </c>
      <c r="C141" s="69"/>
      <c r="D141" s="69"/>
      <c r="E141" s="69"/>
      <c r="F141" s="66" t="e">
        <f>F132</f>
        <v>#REF!</v>
      </c>
    </row>
    <row r="142" spans="1:8">
      <c r="A142" s="107" t="s">
        <v>77</v>
      </c>
      <c r="B142" s="107"/>
      <c r="C142" s="107"/>
      <c r="D142" s="107"/>
      <c r="E142" s="107"/>
      <c r="F142" s="108" t="e">
        <f>SUM(F140:F141)</f>
        <v>#REF!</v>
      </c>
      <c r="G142" s="105" t="e">
        <f>(F140+F131+F125)/(1-E126)</f>
        <v>#REF!</v>
      </c>
      <c r="H142" s="105"/>
    </row>
    <row r="143" spans="4:6">
      <c r="D143" s="109" t="s">
        <v>133</v>
      </c>
      <c r="E143" s="109"/>
      <c r="F143" s="110" t="e">
        <f>F142/G36</f>
        <v>#REF!</v>
      </c>
    </row>
    <row r="145" ht="26.25" customHeight="1" spans="1:6">
      <c r="A145" s="169" t="s">
        <v>134</v>
      </c>
      <c r="B145" s="169"/>
      <c r="C145" s="169"/>
      <c r="D145" s="169"/>
      <c r="E145" s="169"/>
      <c r="F145" s="169"/>
    </row>
    <row r="146" ht="13.5" spans="1:6">
      <c r="A146" s="112"/>
      <c r="B146" s="112"/>
      <c r="C146" s="112"/>
      <c r="D146" s="112"/>
      <c r="E146" s="112"/>
      <c r="F146" s="112"/>
    </row>
    <row r="147" ht="14.25" spans="1:8">
      <c r="A147" s="113" t="s">
        <v>135</v>
      </c>
      <c r="B147" s="114"/>
      <c r="C147" s="115"/>
      <c r="D147" s="116" t="s">
        <v>136</v>
      </c>
      <c r="E147" s="114"/>
      <c r="F147" s="117"/>
      <c r="G147" s="118"/>
      <c r="H147" s="118"/>
    </row>
    <row r="148" ht="13.5" spans="1:6">
      <c r="A148" s="119" t="s">
        <v>137</v>
      </c>
      <c r="B148" s="120"/>
      <c r="C148" s="121"/>
      <c r="D148" s="122">
        <v>0.0833</v>
      </c>
      <c r="E148" s="123"/>
      <c r="F148" s="124"/>
    </row>
    <row r="149" spans="1:6">
      <c r="A149" s="125" t="s">
        <v>138</v>
      </c>
      <c r="B149" s="126"/>
      <c r="C149" s="127"/>
      <c r="D149" s="128">
        <v>0.121</v>
      </c>
      <c r="E149" s="129"/>
      <c r="F149" s="130"/>
    </row>
    <row r="150" ht="33.75" customHeight="1" spans="1:6">
      <c r="A150" s="131" t="s">
        <v>139</v>
      </c>
      <c r="B150" s="132"/>
      <c r="C150" s="133"/>
      <c r="D150" s="134">
        <v>0.05</v>
      </c>
      <c r="E150" s="135"/>
      <c r="F150" s="136"/>
    </row>
    <row r="151" ht="13.5" spans="1:6">
      <c r="A151" s="137" t="s">
        <v>81</v>
      </c>
      <c r="B151" s="138"/>
      <c r="C151" s="139"/>
      <c r="D151" s="140">
        <v>0.2543</v>
      </c>
      <c r="E151" s="141"/>
      <c r="F151" s="142"/>
    </row>
    <row r="152" ht="33.75" customHeight="1" spans="1:6">
      <c r="A152" s="143" t="s">
        <v>140</v>
      </c>
      <c r="B152" s="144"/>
      <c r="C152" s="145"/>
      <c r="D152" s="146">
        <v>7.39</v>
      </c>
      <c r="E152" s="147">
        <v>7.6</v>
      </c>
      <c r="F152" s="148">
        <v>0.0782</v>
      </c>
    </row>
    <row r="153" ht="14.25" spans="1:6">
      <c r="A153" s="149" t="s">
        <v>141</v>
      </c>
      <c r="B153" s="150"/>
      <c r="C153" s="151"/>
      <c r="D153" s="152">
        <v>32.82</v>
      </c>
      <c r="E153" s="152">
        <v>33.03</v>
      </c>
      <c r="F153" s="153">
        <v>0.3325</v>
      </c>
    </row>
    <row r="154" ht="36" customHeight="1" spans="1:6">
      <c r="A154" s="154" t="s">
        <v>142</v>
      </c>
      <c r="B154" s="154"/>
      <c r="C154" s="154"/>
      <c r="D154" s="154"/>
      <c r="E154" s="154"/>
      <c r="F154" s="15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17:E117"/>
    <mergeCell ref="B118:E118"/>
    <mergeCell ref="B119:E119"/>
    <mergeCell ref="A120:E120"/>
    <mergeCell ref="A122:F122"/>
    <mergeCell ref="B124:D124"/>
    <mergeCell ref="B125:D125"/>
    <mergeCell ref="B126:D126"/>
    <mergeCell ref="B127:D127"/>
    <mergeCell ref="B128:D128"/>
    <mergeCell ref="B129:D129"/>
    <mergeCell ref="B130:D130"/>
    <mergeCell ref="B131:D131"/>
    <mergeCell ref="A132:E132"/>
    <mergeCell ref="A135:E135"/>
    <mergeCell ref="B136:E136"/>
    <mergeCell ref="B137:E137"/>
    <mergeCell ref="B138:E138"/>
    <mergeCell ref="B139:E139"/>
    <mergeCell ref="A140:E140"/>
    <mergeCell ref="B141:E141"/>
    <mergeCell ref="A142:E142"/>
    <mergeCell ref="D143:E143"/>
    <mergeCell ref="A145:F145"/>
    <mergeCell ref="A148:C148"/>
    <mergeCell ref="D148:F148"/>
    <mergeCell ref="A149:C149"/>
    <mergeCell ref="D149:F149"/>
    <mergeCell ref="A150:C150"/>
    <mergeCell ref="D150:F150"/>
    <mergeCell ref="A151:C151"/>
    <mergeCell ref="D151:F151"/>
    <mergeCell ref="A152:C152"/>
    <mergeCell ref="A153:C153"/>
    <mergeCell ref="A154:F154"/>
    <mergeCell ref="G64:G71"/>
  </mergeCells>
  <printOptions horizontalCentered="1"/>
  <pageMargins left="0.393055555555556" right="0.393055555555556" top="0.529166666666667" bottom="0.393055555555556" header="0.16875" footer="0.51180555555555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tint="0.599993896298105"/>
  </sheetPr>
  <dimension ref="A1:D45"/>
  <sheetViews>
    <sheetView workbookViewId="0">
      <pane ySplit="2" topLeftCell="A9" activePane="bottomLeft" state="frozen"/>
      <selection/>
      <selection pane="bottomLeft" activeCell="A111" sqref="A111"/>
    </sheetView>
  </sheetViews>
  <sheetFormatPr defaultColWidth="9.14285714285714" defaultRowHeight="12.75" outlineLevelCol="3"/>
  <cols>
    <col min="1" max="1" width="81" style="491" customWidth="1"/>
    <col min="2" max="2" width="7.28571428571429" style="492" customWidth="1"/>
    <col min="3" max="16384" width="9.14285714285714" style="491"/>
  </cols>
  <sheetData>
    <row r="1" ht="15.75" spans="1:2">
      <c r="A1" s="493" t="s">
        <v>143</v>
      </c>
      <c r="B1" s="494"/>
    </row>
    <row r="2" ht="15.75" spans="1:2">
      <c r="A2" s="493" t="s">
        <v>144</v>
      </c>
      <c r="B2" s="494"/>
    </row>
    <row r="3" spans="1:2">
      <c r="A3" s="495"/>
      <c r="B3" s="494"/>
    </row>
    <row r="4" ht="41.25" customHeight="1" spans="1:2">
      <c r="A4" s="496" t="s">
        <v>145</v>
      </c>
      <c r="B4" s="497"/>
    </row>
    <row r="5" spans="1:2">
      <c r="A5" s="498"/>
      <c r="B5" s="497"/>
    </row>
    <row r="6" ht="57" customHeight="1" spans="1:2">
      <c r="A6" s="499" t="s">
        <v>146</v>
      </c>
      <c r="B6" s="500"/>
    </row>
    <row r="7" ht="57" customHeight="1" spans="1:2">
      <c r="A7" s="501" t="s">
        <v>147</v>
      </c>
      <c r="B7" s="502"/>
    </row>
    <row r="8" ht="68.25" customHeight="1" spans="1:2">
      <c r="A8" s="503" t="s">
        <v>148</v>
      </c>
      <c r="B8" s="504"/>
    </row>
    <row r="9" ht="41.25" customHeight="1" spans="1:2">
      <c r="A9" s="505" t="s">
        <v>149</v>
      </c>
      <c r="B9" s="504"/>
    </row>
    <row r="10" ht="30.75" customHeight="1" spans="1:2">
      <c r="A10" s="501" t="s">
        <v>150</v>
      </c>
      <c r="B10" s="502"/>
    </row>
    <row r="11" ht="27.75" customHeight="1" spans="1:2">
      <c r="A11" s="501" t="s">
        <v>151</v>
      </c>
      <c r="B11" s="502"/>
    </row>
    <row r="12" ht="39.75" customHeight="1" spans="1:2">
      <c r="A12" s="501" t="s">
        <v>152</v>
      </c>
      <c r="B12" s="502"/>
    </row>
    <row r="13" ht="66" customHeight="1" spans="1:2">
      <c r="A13" s="501" t="s">
        <v>153</v>
      </c>
      <c r="B13" s="502"/>
    </row>
    <row r="14" ht="54" customHeight="1" spans="1:2">
      <c r="A14" s="506" t="s">
        <v>154</v>
      </c>
      <c r="B14" s="502"/>
    </row>
    <row r="15" ht="23.25" customHeight="1" spans="1:2">
      <c r="A15" s="507" t="s">
        <v>155</v>
      </c>
      <c r="B15" s="508"/>
    </row>
    <row r="16" spans="1:2">
      <c r="A16" s="509"/>
      <c r="B16" s="497"/>
    </row>
    <row r="17" spans="1:4">
      <c r="A17" s="510"/>
      <c r="C17" s="510"/>
      <c r="D17" s="510"/>
    </row>
    <row r="18" spans="1:4">
      <c r="A18" s="510"/>
      <c r="C18" s="510"/>
      <c r="D18" s="510"/>
    </row>
    <row r="19" spans="1:4">
      <c r="A19" s="510"/>
      <c r="C19" s="510"/>
      <c r="D19" s="510"/>
    </row>
    <row r="20" spans="1:4">
      <c r="A20" s="510"/>
      <c r="C20" s="510"/>
      <c r="D20" s="510"/>
    </row>
    <row r="26" spans="1:3">
      <c r="A26" s="511"/>
      <c r="B26" s="494"/>
      <c r="C26" s="511"/>
    </row>
    <row r="27" spans="1:3">
      <c r="A27" s="511"/>
      <c r="B27" s="494"/>
      <c r="C27" s="511"/>
    </row>
    <row r="28" spans="1:3">
      <c r="A28" s="511"/>
      <c r="B28" s="494"/>
      <c r="C28" s="511"/>
    </row>
    <row r="29" spans="1:3">
      <c r="A29" s="511"/>
      <c r="B29" s="494"/>
      <c r="C29" s="511"/>
    </row>
    <row r="30" spans="1:3">
      <c r="A30" s="511"/>
      <c r="B30" s="494"/>
      <c r="C30" s="511"/>
    </row>
    <row r="31" spans="1:3">
      <c r="A31" s="511"/>
      <c r="B31" s="494"/>
      <c r="C31" s="511"/>
    </row>
    <row r="32" spans="1:3">
      <c r="A32" s="511"/>
      <c r="B32" s="512"/>
      <c r="C32" s="513"/>
    </row>
    <row r="33" spans="1:3">
      <c r="A33" s="511"/>
      <c r="B33" s="512"/>
      <c r="C33" s="513"/>
    </row>
    <row r="34" spans="1:3">
      <c r="A34" s="511"/>
      <c r="B34" s="512"/>
      <c r="C34" s="513"/>
    </row>
    <row r="35" spans="1:3">
      <c r="A35" s="511"/>
      <c r="B35" s="512"/>
      <c r="C35" s="511"/>
    </row>
    <row r="36" spans="1:3">
      <c r="A36" s="511"/>
      <c r="B36" s="512"/>
      <c r="C36" s="511"/>
    </row>
    <row r="37" spans="1:3">
      <c r="A37" s="511"/>
      <c r="B37" s="494"/>
      <c r="C37" s="511"/>
    </row>
    <row r="38" spans="1:3">
      <c r="A38" s="511"/>
      <c r="B38" s="494"/>
      <c r="C38" s="513"/>
    </row>
    <row r="39" spans="1:3">
      <c r="A39" s="511"/>
      <c r="B39" s="494"/>
      <c r="C39" s="511"/>
    </row>
    <row r="40" spans="1:3">
      <c r="A40" s="511"/>
      <c r="B40" s="494"/>
      <c r="C40" s="511"/>
    </row>
    <row r="41" spans="1:3">
      <c r="A41" s="511"/>
      <c r="B41" s="494"/>
      <c r="C41" s="511"/>
    </row>
    <row r="42" spans="1:3">
      <c r="A42" s="511"/>
      <c r="B42" s="494"/>
      <c r="C42" s="511"/>
    </row>
    <row r="43" spans="1:3">
      <c r="A43" s="511"/>
      <c r="B43" s="494"/>
      <c r="C43" s="511"/>
    </row>
    <row r="45" spans="1:2">
      <c r="A45" s="514"/>
      <c r="B45" s="515"/>
    </row>
  </sheetData>
  <mergeCells count="13">
    <mergeCell ref="A4:B4"/>
    <mergeCell ref="A5:B5"/>
    <mergeCell ref="A6:B6"/>
    <mergeCell ref="A7:B7"/>
    <mergeCell ref="A8:B8"/>
    <mergeCell ref="A9:B9"/>
    <mergeCell ref="A10:B10"/>
    <mergeCell ref="A11:B11"/>
    <mergeCell ref="A12:B12"/>
    <mergeCell ref="A13:B13"/>
    <mergeCell ref="A14:B14"/>
    <mergeCell ref="A15:B15"/>
    <mergeCell ref="A16:B16"/>
  </mergeCells>
  <printOptions horizontalCentered="1"/>
  <pageMargins left="0.511805555555556" right="0.511805555555556" top="0.590277777777778" bottom="0.590277777777778"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113"/>
  <sheetViews>
    <sheetView showGridLines="0" view="pageBreakPreview" zoomScaleNormal="160" zoomScaleSheetLayoutView="100" topLeftCell="A55" workbookViewId="0">
      <selection activeCell="F97" sqref="F97"/>
    </sheetView>
  </sheetViews>
  <sheetFormatPr defaultColWidth="9" defaultRowHeight="12.75" outlineLevelCol="7"/>
  <cols>
    <col min="1" max="1" width="2" style="318" customWidth="1"/>
    <col min="2" max="2" width="1.71428571428571" style="318" customWidth="1"/>
    <col min="3" max="3" width="8" style="318" customWidth="1"/>
    <col min="4" max="4" width="63.8571428571429" style="318" customWidth="1"/>
    <col min="5" max="5" width="16" style="318" customWidth="1"/>
    <col min="6" max="6" width="40.7142857142857" style="318" customWidth="1"/>
    <col min="7" max="7" width="1.71428571428571" style="316" customWidth="1"/>
    <col min="8" max="8" width="12.8571428571429" style="318" customWidth="1"/>
    <col min="9" max="256" width="9.14285714285714" style="318"/>
    <col min="257" max="257" width="2" style="318" customWidth="1"/>
    <col min="258" max="258" width="1.71428571428571" style="318" customWidth="1"/>
    <col min="259" max="259" width="8" style="318" customWidth="1"/>
    <col min="260" max="260" width="63.8571428571429" style="318" customWidth="1"/>
    <col min="261" max="261" width="16" style="318" customWidth="1"/>
    <col min="262" max="262" width="40.7142857142857" style="318" customWidth="1"/>
    <col min="263" max="263" width="1.71428571428571" style="318" customWidth="1"/>
    <col min="264" max="264" width="12.8571428571429" style="318" customWidth="1"/>
    <col min="265" max="512" width="9.14285714285714" style="318"/>
    <col min="513" max="513" width="2" style="318" customWidth="1"/>
    <col min="514" max="514" width="1.71428571428571" style="318" customWidth="1"/>
    <col min="515" max="515" width="8" style="318" customWidth="1"/>
    <col min="516" max="516" width="63.8571428571429" style="318" customWidth="1"/>
    <col min="517" max="517" width="16" style="318" customWidth="1"/>
    <col min="518" max="518" width="40.7142857142857" style="318" customWidth="1"/>
    <col min="519" max="519" width="1.71428571428571" style="318" customWidth="1"/>
    <col min="520" max="520" width="12.8571428571429" style="318" customWidth="1"/>
    <col min="521" max="768" width="9.14285714285714" style="318"/>
    <col min="769" max="769" width="2" style="318" customWidth="1"/>
    <col min="770" max="770" width="1.71428571428571" style="318" customWidth="1"/>
    <col min="771" max="771" width="8" style="318" customWidth="1"/>
    <col min="772" max="772" width="63.8571428571429" style="318" customWidth="1"/>
    <col min="773" max="773" width="16" style="318" customWidth="1"/>
    <col min="774" max="774" width="40.7142857142857" style="318" customWidth="1"/>
    <col min="775" max="775" width="1.71428571428571" style="318" customWidth="1"/>
    <col min="776" max="776" width="12.8571428571429" style="318" customWidth="1"/>
    <col min="777" max="1024" width="9.14285714285714" style="318"/>
    <col min="1025" max="1025" width="2" style="318" customWidth="1"/>
    <col min="1026" max="1026" width="1.71428571428571" style="318" customWidth="1"/>
    <col min="1027" max="1027" width="8" style="318" customWidth="1"/>
    <col min="1028" max="1028" width="63.8571428571429" style="318" customWidth="1"/>
    <col min="1029" max="1029" width="16" style="318" customWidth="1"/>
    <col min="1030" max="1030" width="40.7142857142857" style="318" customWidth="1"/>
    <col min="1031" max="1031" width="1.71428571428571" style="318" customWidth="1"/>
    <col min="1032" max="1032" width="12.8571428571429" style="318" customWidth="1"/>
    <col min="1033" max="1280" width="9.14285714285714" style="318"/>
    <col min="1281" max="1281" width="2" style="318" customWidth="1"/>
    <col min="1282" max="1282" width="1.71428571428571" style="318" customWidth="1"/>
    <col min="1283" max="1283" width="8" style="318" customWidth="1"/>
    <col min="1284" max="1284" width="63.8571428571429" style="318" customWidth="1"/>
    <col min="1285" max="1285" width="16" style="318" customWidth="1"/>
    <col min="1286" max="1286" width="40.7142857142857" style="318" customWidth="1"/>
    <col min="1287" max="1287" width="1.71428571428571" style="318" customWidth="1"/>
    <col min="1288" max="1288" width="12.8571428571429" style="318" customWidth="1"/>
    <col min="1289" max="1536" width="9.14285714285714" style="318"/>
    <col min="1537" max="1537" width="2" style="318" customWidth="1"/>
    <col min="1538" max="1538" width="1.71428571428571" style="318" customWidth="1"/>
    <col min="1539" max="1539" width="8" style="318" customWidth="1"/>
    <col min="1540" max="1540" width="63.8571428571429" style="318" customWidth="1"/>
    <col min="1541" max="1541" width="16" style="318" customWidth="1"/>
    <col min="1542" max="1542" width="40.7142857142857" style="318" customWidth="1"/>
    <col min="1543" max="1543" width="1.71428571428571" style="318" customWidth="1"/>
    <col min="1544" max="1544" width="12.8571428571429" style="318" customWidth="1"/>
    <col min="1545" max="1792" width="9.14285714285714" style="318"/>
    <col min="1793" max="1793" width="2" style="318" customWidth="1"/>
    <col min="1794" max="1794" width="1.71428571428571" style="318" customWidth="1"/>
    <col min="1795" max="1795" width="8" style="318" customWidth="1"/>
    <col min="1796" max="1796" width="63.8571428571429" style="318" customWidth="1"/>
    <col min="1797" max="1797" width="16" style="318" customWidth="1"/>
    <col min="1798" max="1798" width="40.7142857142857" style="318" customWidth="1"/>
    <col min="1799" max="1799" width="1.71428571428571" style="318" customWidth="1"/>
    <col min="1800" max="1800" width="12.8571428571429" style="318" customWidth="1"/>
    <col min="1801" max="2048" width="9.14285714285714" style="318"/>
    <col min="2049" max="2049" width="2" style="318" customWidth="1"/>
    <col min="2050" max="2050" width="1.71428571428571" style="318" customWidth="1"/>
    <col min="2051" max="2051" width="8" style="318" customWidth="1"/>
    <col min="2052" max="2052" width="63.8571428571429" style="318" customWidth="1"/>
    <col min="2053" max="2053" width="16" style="318" customWidth="1"/>
    <col min="2054" max="2054" width="40.7142857142857" style="318" customWidth="1"/>
    <col min="2055" max="2055" width="1.71428571428571" style="318" customWidth="1"/>
    <col min="2056" max="2056" width="12.8571428571429" style="318" customWidth="1"/>
    <col min="2057" max="2304" width="9.14285714285714" style="318"/>
    <col min="2305" max="2305" width="2" style="318" customWidth="1"/>
    <col min="2306" max="2306" width="1.71428571428571" style="318" customWidth="1"/>
    <col min="2307" max="2307" width="8" style="318" customWidth="1"/>
    <col min="2308" max="2308" width="63.8571428571429" style="318" customWidth="1"/>
    <col min="2309" max="2309" width="16" style="318" customWidth="1"/>
    <col min="2310" max="2310" width="40.7142857142857" style="318" customWidth="1"/>
    <col min="2311" max="2311" width="1.71428571428571" style="318" customWidth="1"/>
    <col min="2312" max="2312" width="12.8571428571429" style="318" customWidth="1"/>
    <col min="2313" max="2560" width="9.14285714285714" style="318"/>
    <col min="2561" max="2561" width="2" style="318" customWidth="1"/>
    <col min="2562" max="2562" width="1.71428571428571" style="318" customWidth="1"/>
    <col min="2563" max="2563" width="8" style="318" customWidth="1"/>
    <col min="2564" max="2564" width="63.8571428571429" style="318" customWidth="1"/>
    <col min="2565" max="2565" width="16" style="318" customWidth="1"/>
    <col min="2566" max="2566" width="40.7142857142857" style="318" customWidth="1"/>
    <col min="2567" max="2567" width="1.71428571428571" style="318" customWidth="1"/>
    <col min="2568" max="2568" width="12.8571428571429" style="318" customWidth="1"/>
    <col min="2569" max="2816" width="9.14285714285714" style="318"/>
    <col min="2817" max="2817" width="2" style="318" customWidth="1"/>
    <col min="2818" max="2818" width="1.71428571428571" style="318" customWidth="1"/>
    <col min="2819" max="2819" width="8" style="318" customWidth="1"/>
    <col min="2820" max="2820" width="63.8571428571429" style="318" customWidth="1"/>
    <col min="2821" max="2821" width="16" style="318" customWidth="1"/>
    <col min="2822" max="2822" width="40.7142857142857" style="318" customWidth="1"/>
    <col min="2823" max="2823" width="1.71428571428571" style="318" customWidth="1"/>
    <col min="2824" max="2824" width="12.8571428571429" style="318" customWidth="1"/>
    <col min="2825" max="3072" width="9.14285714285714" style="318"/>
    <col min="3073" max="3073" width="2" style="318" customWidth="1"/>
    <col min="3074" max="3074" width="1.71428571428571" style="318" customWidth="1"/>
    <col min="3075" max="3075" width="8" style="318" customWidth="1"/>
    <col min="3076" max="3076" width="63.8571428571429" style="318" customWidth="1"/>
    <col min="3077" max="3077" width="16" style="318" customWidth="1"/>
    <col min="3078" max="3078" width="40.7142857142857" style="318" customWidth="1"/>
    <col min="3079" max="3079" width="1.71428571428571" style="318" customWidth="1"/>
    <col min="3080" max="3080" width="12.8571428571429" style="318" customWidth="1"/>
    <col min="3081" max="3328" width="9.14285714285714" style="318"/>
    <col min="3329" max="3329" width="2" style="318" customWidth="1"/>
    <col min="3330" max="3330" width="1.71428571428571" style="318" customWidth="1"/>
    <col min="3331" max="3331" width="8" style="318" customWidth="1"/>
    <col min="3332" max="3332" width="63.8571428571429" style="318" customWidth="1"/>
    <col min="3333" max="3333" width="16" style="318" customWidth="1"/>
    <col min="3334" max="3334" width="40.7142857142857" style="318" customWidth="1"/>
    <col min="3335" max="3335" width="1.71428571428571" style="318" customWidth="1"/>
    <col min="3336" max="3336" width="12.8571428571429" style="318" customWidth="1"/>
    <col min="3337" max="3584" width="9.14285714285714" style="318"/>
    <col min="3585" max="3585" width="2" style="318" customWidth="1"/>
    <col min="3586" max="3586" width="1.71428571428571" style="318" customWidth="1"/>
    <col min="3587" max="3587" width="8" style="318" customWidth="1"/>
    <col min="3588" max="3588" width="63.8571428571429" style="318" customWidth="1"/>
    <col min="3589" max="3589" width="16" style="318" customWidth="1"/>
    <col min="3590" max="3590" width="40.7142857142857" style="318" customWidth="1"/>
    <col min="3591" max="3591" width="1.71428571428571" style="318" customWidth="1"/>
    <col min="3592" max="3592" width="12.8571428571429" style="318" customWidth="1"/>
    <col min="3593" max="3840" width="9.14285714285714" style="318"/>
    <col min="3841" max="3841" width="2" style="318" customWidth="1"/>
    <col min="3842" max="3842" width="1.71428571428571" style="318" customWidth="1"/>
    <col min="3843" max="3843" width="8" style="318" customWidth="1"/>
    <col min="3844" max="3844" width="63.8571428571429" style="318" customWidth="1"/>
    <col min="3845" max="3845" width="16" style="318" customWidth="1"/>
    <col min="3846" max="3846" width="40.7142857142857" style="318" customWidth="1"/>
    <col min="3847" max="3847" width="1.71428571428571" style="318" customWidth="1"/>
    <col min="3848" max="3848" width="12.8571428571429" style="318" customWidth="1"/>
    <col min="3849" max="4096" width="9.14285714285714" style="318"/>
    <col min="4097" max="4097" width="2" style="318" customWidth="1"/>
    <col min="4098" max="4098" width="1.71428571428571" style="318" customWidth="1"/>
    <col min="4099" max="4099" width="8" style="318" customWidth="1"/>
    <col min="4100" max="4100" width="63.8571428571429" style="318" customWidth="1"/>
    <col min="4101" max="4101" width="16" style="318" customWidth="1"/>
    <col min="4102" max="4102" width="40.7142857142857" style="318" customWidth="1"/>
    <col min="4103" max="4103" width="1.71428571428571" style="318" customWidth="1"/>
    <col min="4104" max="4104" width="12.8571428571429" style="318" customWidth="1"/>
    <col min="4105" max="4352" width="9.14285714285714" style="318"/>
    <col min="4353" max="4353" width="2" style="318" customWidth="1"/>
    <col min="4354" max="4354" width="1.71428571428571" style="318" customWidth="1"/>
    <col min="4355" max="4355" width="8" style="318" customWidth="1"/>
    <col min="4356" max="4356" width="63.8571428571429" style="318" customWidth="1"/>
    <col min="4357" max="4357" width="16" style="318" customWidth="1"/>
    <col min="4358" max="4358" width="40.7142857142857" style="318" customWidth="1"/>
    <col min="4359" max="4359" width="1.71428571428571" style="318" customWidth="1"/>
    <col min="4360" max="4360" width="12.8571428571429" style="318" customWidth="1"/>
    <col min="4361" max="4608" width="9.14285714285714" style="318"/>
    <col min="4609" max="4609" width="2" style="318" customWidth="1"/>
    <col min="4610" max="4610" width="1.71428571428571" style="318" customWidth="1"/>
    <col min="4611" max="4611" width="8" style="318" customWidth="1"/>
    <col min="4612" max="4612" width="63.8571428571429" style="318" customWidth="1"/>
    <col min="4613" max="4613" width="16" style="318" customWidth="1"/>
    <col min="4614" max="4614" width="40.7142857142857" style="318" customWidth="1"/>
    <col min="4615" max="4615" width="1.71428571428571" style="318" customWidth="1"/>
    <col min="4616" max="4616" width="12.8571428571429" style="318" customWidth="1"/>
    <col min="4617" max="4864" width="9.14285714285714" style="318"/>
    <col min="4865" max="4865" width="2" style="318" customWidth="1"/>
    <col min="4866" max="4866" width="1.71428571428571" style="318" customWidth="1"/>
    <col min="4867" max="4867" width="8" style="318" customWidth="1"/>
    <col min="4868" max="4868" width="63.8571428571429" style="318" customWidth="1"/>
    <col min="4869" max="4869" width="16" style="318" customWidth="1"/>
    <col min="4870" max="4870" width="40.7142857142857" style="318" customWidth="1"/>
    <col min="4871" max="4871" width="1.71428571428571" style="318" customWidth="1"/>
    <col min="4872" max="4872" width="12.8571428571429" style="318" customWidth="1"/>
    <col min="4873" max="5120" width="9.14285714285714" style="318"/>
    <col min="5121" max="5121" width="2" style="318" customWidth="1"/>
    <col min="5122" max="5122" width="1.71428571428571" style="318" customWidth="1"/>
    <col min="5123" max="5123" width="8" style="318" customWidth="1"/>
    <col min="5124" max="5124" width="63.8571428571429" style="318" customWidth="1"/>
    <col min="5125" max="5125" width="16" style="318" customWidth="1"/>
    <col min="5126" max="5126" width="40.7142857142857" style="318" customWidth="1"/>
    <col min="5127" max="5127" width="1.71428571428571" style="318" customWidth="1"/>
    <col min="5128" max="5128" width="12.8571428571429" style="318" customWidth="1"/>
    <col min="5129" max="5376" width="9.14285714285714" style="318"/>
    <col min="5377" max="5377" width="2" style="318" customWidth="1"/>
    <col min="5378" max="5378" width="1.71428571428571" style="318" customWidth="1"/>
    <col min="5379" max="5379" width="8" style="318" customWidth="1"/>
    <col min="5380" max="5380" width="63.8571428571429" style="318" customWidth="1"/>
    <col min="5381" max="5381" width="16" style="318" customWidth="1"/>
    <col min="5382" max="5382" width="40.7142857142857" style="318" customWidth="1"/>
    <col min="5383" max="5383" width="1.71428571428571" style="318" customWidth="1"/>
    <col min="5384" max="5384" width="12.8571428571429" style="318" customWidth="1"/>
    <col min="5385" max="5632" width="9.14285714285714" style="318"/>
    <col min="5633" max="5633" width="2" style="318" customWidth="1"/>
    <col min="5634" max="5634" width="1.71428571428571" style="318" customWidth="1"/>
    <col min="5635" max="5635" width="8" style="318" customWidth="1"/>
    <col min="5636" max="5636" width="63.8571428571429" style="318" customWidth="1"/>
    <col min="5637" max="5637" width="16" style="318" customWidth="1"/>
    <col min="5638" max="5638" width="40.7142857142857" style="318" customWidth="1"/>
    <col min="5639" max="5639" width="1.71428571428571" style="318" customWidth="1"/>
    <col min="5640" max="5640" width="12.8571428571429" style="318" customWidth="1"/>
    <col min="5641" max="5888" width="9.14285714285714" style="318"/>
    <col min="5889" max="5889" width="2" style="318" customWidth="1"/>
    <col min="5890" max="5890" width="1.71428571428571" style="318" customWidth="1"/>
    <col min="5891" max="5891" width="8" style="318" customWidth="1"/>
    <col min="5892" max="5892" width="63.8571428571429" style="318" customWidth="1"/>
    <col min="5893" max="5893" width="16" style="318" customWidth="1"/>
    <col min="5894" max="5894" width="40.7142857142857" style="318" customWidth="1"/>
    <col min="5895" max="5895" width="1.71428571428571" style="318" customWidth="1"/>
    <col min="5896" max="5896" width="12.8571428571429" style="318" customWidth="1"/>
    <col min="5897" max="6144" width="9.14285714285714" style="318"/>
    <col min="6145" max="6145" width="2" style="318" customWidth="1"/>
    <col min="6146" max="6146" width="1.71428571428571" style="318" customWidth="1"/>
    <col min="6147" max="6147" width="8" style="318" customWidth="1"/>
    <col min="6148" max="6148" width="63.8571428571429" style="318" customWidth="1"/>
    <col min="6149" max="6149" width="16" style="318" customWidth="1"/>
    <col min="6150" max="6150" width="40.7142857142857" style="318" customWidth="1"/>
    <col min="6151" max="6151" width="1.71428571428571" style="318" customWidth="1"/>
    <col min="6152" max="6152" width="12.8571428571429" style="318" customWidth="1"/>
    <col min="6153" max="6400" width="9.14285714285714" style="318"/>
    <col min="6401" max="6401" width="2" style="318" customWidth="1"/>
    <col min="6402" max="6402" width="1.71428571428571" style="318" customWidth="1"/>
    <col min="6403" max="6403" width="8" style="318" customWidth="1"/>
    <col min="6404" max="6404" width="63.8571428571429" style="318" customWidth="1"/>
    <col min="6405" max="6405" width="16" style="318" customWidth="1"/>
    <col min="6406" max="6406" width="40.7142857142857" style="318" customWidth="1"/>
    <col min="6407" max="6407" width="1.71428571428571" style="318" customWidth="1"/>
    <col min="6408" max="6408" width="12.8571428571429" style="318" customWidth="1"/>
    <col min="6409" max="6656" width="9.14285714285714" style="318"/>
    <col min="6657" max="6657" width="2" style="318" customWidth="1"/>
    <col min="6658" max="6658" width="1.71428571428571" style="318" customWidth="1"/>
    <col min="6659" max="6659" width="8" style="318" customWidth="1"/>
    <col min="6660" max="6660" width="63.8571428571429" style="318" customWidth="1"/>
    <col min="6661" max="6661" width="16" style="318" customWidth="1"/>
    <col min="6662" max="6662" width="40.7142857142857" style="318" customWidth="1"/>
    <col min="6663" max="6663" width="1.71428571428571" style="318" customWidth="1"/>
    <col min="6664" max="6664" width="12.8571428571429" style="318" customWidth="1"/>
    <col min="6665" max="6912" width="9.14285714285714" style="318"/>
    <col min="6913" max="6913" width="2" style="318" customWidth="1"/>
    <col min="6914" max="6914" width="1.71428571428571" style="318" customWidth="1"/>
    <col min="6915" max="6915" width="8" style="318" customWidth="1"/>
    <col min="6916" max="6916" width="63.8571428571429" style="318" customWidth="1"/>
    <col min="6917" max="6917" width="16" style="318" customWidth="1"/>
    <col min="6918" max="6918" width="40.7142857142857" style="318" customWidth="1"/>
    <col min="6919" max="6919" width="1.71428571428571" style="318" customWidth="1"/>
    <col min="6920" max="6920" width="12.8571428571429" style="318" customWidth="1"/>
    <col min="6921" max="7168" width="9.14285714285714" style="318"/>
    <col min="7169" max="7169" width="2" style="318" customWidth="1"/>
    <col min="7170" max="7170" width="1.71428571428571" style="318" customWidth="1"/>
    <col min="7171" max="7171" width="8" style="318" customWidth="1"/>
    <col min="7172" max="7172" width="63.8571428571429" style="318" customWidth="1"/>
    <col min="7173" max="7173" width="16" style="318" customWidth="1"/>
    <col min="7174" max="7174" width="40.7142857142857" style="318" customWidth="1"/>
    <col min="7175" max="7175" width="1.71428571428571" style="318" customWidth="1"/>
    <col min="7176" max="7176" width="12.8571428571429" style="318" customWidth="1"/>
    <col min="7177" max="7424" width="9.14285714285714" style="318"/>
    <col min="7425" max="7425" width="2" style="318" customWidth="1"/>
    <col min="7426" max="7426" width="1.71428571428571" style="318" customWidth="1"/>
    <col min="7427" max="7427" width="8" style="318" customWidth="1"/>
    <col min="7428" max="7428" width="63.8571428571429" style="318" customWidth="1"/>
    <col min="7429" max="7429" width="16" style="318" customWidth="1"/>
    <col min="7430" max="7430" width="40.7142857142857" style="318" customWidth="1"/>
    <col min="7431" max="7431" width="1.71428571428571" style="318" customWidth="1"/>
    <col min="7432" max="7432" width="12.8571428571429" style="318" customWidth="1"/>
    <col min="7433" max="7680" width="9.14285714285714" style="318"/>
    <col min="7681" max="7681" width="2" style="318" customWidth="1"/>
    <col min="7682" max="7682" width="1.71428571428571" style="318" customWidth="1"/>
    <col min="7683" max="7683" width="8" style="318" customWidth="1"/>
    <col min="7684" max="7684" width="63.8571428571429" style="318" customWidth="1"/>
    <col min="7685" max="7685" width="16" style="318" customWidth="1"/>
    <col min="7686" max="7686" width="40.7142857142857" style="318" customWidth="1"/>
    <col min="7687" max="7687" width="1.71428571428571" style="318" customWidth="1"/>
    <col min="7688" max="7688" width="12.8571428571429" style="318" customWidth="1"/>
    <col min="7689" max="7936" width="9.14285714285714" style="318"/>
    <col min="7937" max="7937" width="2" style="318" customWidth="1"/>
    <col min="7938" max="7938" width="1.71428571428571" style="318" customWidth="1"/>
    <col min="7939" max="7939" width="8" style="318" customWidth="1"/>
    <col min="7940" max="7940" width="63.8571428571429" style="318" customWidth="1"/>
    <col min="7941" max="7941" width="16" style="318" customWidth="1"/>
    <col min="7942" max="7942" width="40.7142857142857" style="318" customWidth="1"/>
    <col min="7943" max="7943" width="1.71428571428571" style="318" customWidth="1"/>
    <col min="7944" max="7944" width="12.8571428571429" style="318" customWidth="1"/>
    <col min="7945" max="8192" width="9.14285714285714" style="318"/>
    <col min="8193" max="8193" width="2" style="318" customWidth="1"/>
    <col min="8194" max="8194" width="1.71428571428571" style="318" customWidth="1"/>
    <col min="8195" max="8195" width="8" style="318" customWidth="1"/>
    <col min="8196" max="8196" width="63.8571428571429" style="318" customWidth="1"/>
    <col min="8197" max="8197" width="16" style="318" customWidth="1"/>
    <col min="8198" max="8198" width="40.7142857142857" style="318" customWidth="1"/>
    <col min="8199" max="8199" width="1.71428571428571" style="318" customWidth="1"/>
    <col min="8200" max="8200" width="12.8571428571429" style="318" customWidth="1"/>
    <col min="8201" max="8448" width="9.14285714285714" style="318"/>
    <col min="8449" max="8449" width="2" style="318" customWidth="1"/>
    <col min="8450" max="8450" width="1.71428571428571" style="318" customWidth="1"/>
    <col min="8451" max="8451" width="8" style="318" customWidth="1"/>
    <col min="8452" max="8452" width="63.8571428571429" style="318" customWidth="1"/>
    <col min="8453" max="8453" width="16" style="318" customWidth="1"/>
    <col min="8454" max="8454" width="40.7142857142857" style="318" customWidth="1"/>
    <col min="8455" max="8455" width="1.71428571428571" style="318" customWidth="1"/>
    <col min="8456" max="8456" width="12.8571428571429" style="318" customWidth="1"/>
    <col min="8457" max="8704" width="9.14285714285714" style="318"/>
    <col min="8705" max="8705" width="2" style="318" customWidth="1"/>
    <col min="8706" max="8706" width="1.71428571428571" style="318" customWidth="1"/>
    <col min="8707" max="8707" width="8" style="318" customWidth="1"/>
    <col min="8708" max="8708" width="63.8571428571429" style="318" customWidth="1"/>
    <col min="8709" max="8709" width="16" style="318" customWidth="1"/>
    <col min="8710" max="8710" width="40.7142857142857" style="318" customWidth="1"/>
    <col min="8711" max="8711" width="1.71428571428571" style="318" customWidth="1"/>
    <col min="8712" max="8712" width="12.8571428571429" style="318" customWidth="1"/>
    <col min="8713" max="8960" width="9.14285714285714" style="318"/>
    <col min="8961" max="8961" width="2" style="318" customWidth="1"/>
    <col min="8962" max="8962" width="1.71428571428571" style="318" customWidth="1"/>
    <col min="8963" max="8963" width="8" style="318" customWidth="1"/>
    <col min="8964" max="8964" width="63.8571428571429" style="318" customWidth="1"/>
    <col min="8965" max="8965" width="16" style="318" customWidth="1"/>
    <col min="8966" max="8966" width="40.7142857142857" style="318" customWidth="1"/>
    <col min="8967" max="8967" width="1.71428571428571" style="318" customWidth="1"/>
    <col min="8968" max="8968" width="12.8571428571429" style="318" customWidth="1"/>
    <col min="8969" max="9216" width="9.14285714285714" style="318"/>
    <col min="9217" max="9217" width="2" style="318" customWidth="1"/>
    <col min="9218" max="9218" width="1.71428571428571" style="318" customWidth="1"/>
    <col min="9219" max="9219" width="8" style="318" customWidth="1"/>
    <col min="9220" max="9220" width="63.8571428571429" style="318" customWidth="1"/>
    <col min="9221" max="9221" width="16" style="318" customWidth="1"/>
    <col min="9222" max="9222" width="40.7142857142857" style="318" customWidth="1"/>
    <col min="9223" max="9223" width="1.71428571428571" style="318" customWidth="1"/>
    <col min="9224" max="9224" width="12.8571428571429" style="318" customWidth="1"/>
    <col min="9225" max="9472" width="9.14285714285714" style="318"/>
    <col min="9473" max="9473" width="2" style="318" customWidth="1"/>
    <col min="9474" max="9474" width="1.71428571428571" style="318" customWidth="1"/>
    <col min="9475" max="9475" width="8" style="318" customWidth="1"/>
    <col min="9476" max="9476" width="63.8571428571429" style="318" customWidth="1"/>
    <col min="9477" max="9477" width="16" style="318" customWidth="1"/>
    <col min="9478" max="9478" width="40.7142857142857" style="318" customWidth="1"/>
    <col min="9479" max="9479" width="1.71428571428571" style="318" customWidth="1"/>
    <col min="9480" max="9480" width="12.8571428571429" style="318" customWidth="1"/>
    <col min="9481" max="9728" width="9.14285714285714" style="318"/>
    <col min="9729" max="9729" width="2" style="318" customWidth="1"/>
    <col min="9730" max="9730" width="1.71428571428571" style="318" customWidth="1"/>
    <col min="9731" max="9731" width="8" style="318" customWidth="1"/>
    <col min="9732" max="9732" width="63.8571428571429" style="318" customWidth="1"/>
    <col min="9733" max="9733" width="16" style="318" customWidth="1"/>
    <col min="9734" max="9734" width="40.7142857142857" style="318" customWidth="1"/>
    <col min="9735" max="9735" width="1.71428571428571" style="318" customWidth="1"/>
    <col min="9736" max="9736" width="12.8571428571429" style="318" customWidth="1"/>
    <col min="9737" max="9984" width="9.14285714285714" style="318"/>
    <col min="9985" max="9985" width="2" style="318" customWidth="1"/>
    <col min="9986" max="9986" width="1.71428571428571" style="318" customWidth="1"/>
    <col min="9987" max="9987" width="8" style="318" customWidth="1"/>
    <col min="9988" max="9988" width="63.8571428571429" style="318" customWidth="1"/>
    <col min="9989" max="9989" width="16" style="318" customWidth="1"/>
    <col min="9990" max="9990" width="40.7142857142857" style="318" customWidth="1"/>
    <col min="9991" max="9991" width="1.71428571428571" style="318" customWidth="1"/>
    <col min="9992" max="9992" width="12.8571428571429" style="318" customWidth="1"/>
    <col min="9993" max="10240" width="9.14285714285714" style="318"/>
    <col min="10241" max="10241" width="2" style="318" customWidth="1"/>
    <col min="10242" max="10242" width="1.71428571428571" style="318" customWidth="1"/>
    <col min="10243" max="10243" width="8" style="318" customWidth="1"/>
    <col min="10244" max="10244" width="63.8571428571429" style="318" customWidth="1"/>
    <col min="10245" max="10245" width="16" style="318" customWidth="1"/>
    <col min="10246" max="10246" width="40.7142857142857" style="318" customWidth="1"/>
    <col min="10247" max="10247" width="1.71428571428571" style="318" customWidth="1"/>
    <col min="10248" max="10248" width="12.8571428571429" style="318" customWidth="1"/>
    <col min="10249" max="10496" width="9.14285714285714" style="318"/>
    <col min="10497" max="10497" width="2" style="318" customWidth="1"/>
    <col min="10498" max="10498" width="1.71428571428571" style="318" customWidth="1"/>
    <col min="10499" max="10499" width="8" style="318" customWidth="1"/>
    <col min="10500" max="10500" width="63.8571428571429" style="318" customWidth="1"/>
    <col min="10501" max="10501" width="16" style="318" customWidth="1"/>
    <col min="10502" max="10502" width="40.7142857142857" style="318" customWidth="1"/>
    <col min="10503" max="10503" width="1.71428571428571" style="318" customWidth="1"/>
    <col min="10504" max="10504" width="12.8571428571429" style="318" customWidth="1"/>
    <col min="10505" max="10752" width="9.14285714285714" style="318"/>
    <col min="10753" max="10753" width="2" style="318" customWidth="1"/>
    <col min="10754" max="10754" width="1.71428571428571" style="318" customWidth="1"/>
    <col min="10755" max="10755" width="8" style="318" customWidth="1"/>
    <col min="10756" max="10756" width="63.8571428571429" style="318" customWidth="1"/>
    <col min="10757" max="10757" width="16" style="318" customWidth="1"/>
    <col min="10758" max="10758" width="40.7142857142857" style="318" customWidth="1"/>
    <col min="10759" max="10759" width="1.71428571428571" style="318" customWidth="1"/>
    <col min="10760" max="10760" width="12.8571428571429" style="318" customWidth="1"/>
    <col min="10761" max="11008" width="9.14285714285714" style="318"/>
    <col min="11009" max="11009" width="2" style="318" customWidth="1"/>
    <col min="11010" max="11010" width="1.71428571428571" style="318" customWidth="1"/>
    <col min="11011" max="11011" width="8" style="318" customWidth="1"/>
    <col min="11012" max="11012" width="63.8571428571429" style="318" customWidth="1"/>
    <col min="11013" max="11013" width="16" style="318" customWidth="1"/>
    <col min="11014" max="11014" width="40.7142857142857" style="318" customWidth="1"/>
    <col min="11015" max="11015" width="1.71428571428571" style="318" customWidth="1"/>
    <col min="11016" max="11016" width="12.8571428571429" style="318" customWidth="1"/>
    <col min="11017" max="11264" width="9.14285714285714" style="318"/>
    <col min="11265" max="11265" width="2" style="318" customWidth="1"/>
    <col min="11266" max="11266" width="1.71428571428571" style="318" customWidth="1"/>
    <col min="11267" max="11267" width="8" style="318" customWidth="1"/>
    <col min="11268" max="11268" width="63.8571428571429" style="318" customWidth="1"/>
    <col min="11269" max="11269" width="16" style="318" customWidth="1"/>
    <col min="11270" max="11270" width="40.7142857142857" style="318" customWidth="1"/>
    <col min="11271" max="11271" width="1.71428571428571" style="318" customWidth="1"/>
    <col min="11272" max="11272" width="12.8571428571429" style="318" customWidth="1"/>
    <col min="11273" max="11520" width="9.14285714285714" style="318"/>
    <col min="11521" max="11521" width="2" style="318" customWidth="1"/>
    <col min="11522" max="11522" width="1.71428571428571" style="318" customWidth="1"/>
    <col min="11523" max="11523" width="8" style="318" customWidth="1"/>
    <col min="11524" max="11524" width="63.8571428571429" style="318" customWidth="1"/>
    <col min="11525" max="11525" width="16" style="318" customWidth="1"/>
    <col min="11526" max="11526" width="40.7142857142857" style="318" customWidth="1"/>
    <col min="11527" max="11527" width="1.71428571428571" style="318" customWidth="1"/>
    <col min="11528" max="11528" width="12.8571428571429" style="318" customWidth="1"/>
    <col min="11529" max="11776" width="9.14285714285714" style="318"/>
    <col min="11777" max="11777" width="2" style="318" customWidth="1"/>
    <col min="11778" max="11778" width="1.71428571428571" style="318" customWidth="1"/>
    <col min="11779" max="11779" width="8" style="318" customWidth="1"/>
    <col min="11780" max="11780" width="63.8571428571429" style="318" customWidth="1"/>
    <col min="11781" max="11781" width="16" style="318" customWidth="1"/>
    <col min="11782" max="11782" width="40.7142857142857" style="318" customWidth="1"/>
    <col min="11783" max="11783" width="1.71428571428571" style="318" customWidth="1"/>
    <col min="11784" max="11784" width="12.8571428571429" style="318" customWidth="1"/>
    <col min="11785" max="12032" width="9.14285714285714" style="318"/>
    <col min="12033" max="12033" width="2" style="318" customWidth="1"/>
    <col min="12034" max="12034" width="1.71428571428571" style="318" customWidth="1"/>
    <col min="12035" max="12035" width="8" style="318" customWidth="1"/>
    <col min="12036" max="12036" width="63.8571428571429" style="318" customWidth="1"/>
    <col min="12037" max="12037" width="16" style="318" customWidth="1"/>
    <col min="12038" max="12038" width="40.7142857142857" style="318" customWidth="1"/>
    <col min="12039" max="12039" width="1.71428571428571" style="318" customWidth="1"/>
    <col min="12040" max="12040" width="12.8571428571429" style="318" customWidth="1"/>
    <col min="12041" max="12288" width="9.14285714285714" style="318"/>
    <col min="12289" max="12289" width="2" style="318" customWidth="1"/>
    <col min="12290" max="12290" width="1.71428571428571" style="318" customWidth="1"/>
    <col min="12291" max="12291" width="8" style="318" customWidth="1"/>
    <col min="12292" max="12292" width="63.8571428571429" style="318" customWidth="1"/>
    <col min="12293" max="12293" width="16" style="318" customWidth="1"/>
    <col min="12294" max="12294" width="40.7142857142857" style="318" customWidth="1"/>
    <col min="12295" max="12295" width="1.71428571428571" style="318" customWidth="1"/>
    <col min="12296" max="12296" width="12.8571428571429" style="318" customWidth="1"/>
    <col min="12297" max="12544" width="9.14285714285714" style="318"/>
    <col min="12545" max="12545" width="2" style="318" customWidth="1"/>
    <col min="12546" max="12546" width="1.71428571428571" style="318" customWidth="1"/>
    <col min="12547" max="12547" width="8" style="318" customWidth="1"/>
    <col min="12548" max="12548" width="63.8571428571429" style="318" customWidth="1"/>
    <col min="12549" max="12549" width="16" style="318" customWidth="1"/>
    <col min="12550" max="12550" width="40.7142857142857" style="318" customWidth="1"/>
    <col min="12551" max="12551" width="1.71428571428571" style="318" customWidth="1"/>
    <col min="12552" max="12552" width="12.8571428571429" style="318" customWidth="1"/>
    <col min="12553" max="12800" width="9.14285714285714" style="318"/>
    <col min="12801" max="12801" width="2" style="318" customWidth="1"/>
    <col min="12802" max="12802" width="1.71428571428571" style="318" customWidth="1"/>
    <col min="12803" max="12803" width="8" style="318" customWidth="1"/>
    <col min="12804" max="12804" width="63.8571428571429" style="318" customWidth="1"/>
    <col min="12805" max="12805" width="16" style="318" customWidth="1"/>
    <col min="12806" max="12806" width="40.7142857142857" style="318" customWidth="1"/>
    <col min="12807" max="12807" width="1.71428571428571" style="318" customWidth="1"/>
    <col min="12808" max="12808" width="12.8571428571429" style="318" customWidth="1"/>
    <col min="12809" max="13056" width="9.14285714285714" style="318"/>
    <col min="13057" max="13057" width="2" style="318" customWidth="1"/>
    <col min="13058" max="13058" width="1.71428571428571" style="318" customWidth="1"/>
    <col min="13059" max="13059" width="8" style="318" customWidth="1"/>
    <col min="13060" max="13060" width="63.8571428571429" style="318" customWidth="1"/>
    <col min="13061" max="13061" width="16" style="318" customWidth="1"/>
    <col min="13062" max="13062" width="40.7142857142857" style="318" customWidth="1"/>
    <col min="13063" max="13063" width="1.71428571428571" style="318" customWidth="1"/>
    <col min="13064" max="13064" width="12.8571428571429" style="318" customWidth="1"/>
    <col min="13065" max="13312" width="9.14285714285714" style="318"/>
    <col min="13313" max="13313" width="2" style="318" customWidth="1"/>
    <col min="13314" max="13314" width="1.71428571428571" style="318" customWidth="1"/>
    <col min="13315" max="13315" width="8" style="318" customWidth="1"/>
    <col min="13316" max="13316" width="63.8571428571429" style="318" customWidth="1"/>
    <col min="13317" max="13317" width="16" style="318" customWidth="1"/>
    <col min="13318" max="13318" width="40.7142857142857" style="318" customWidth="1"/>
    <col min="13319" max="13319" width="1.71428571428571" style="318" customWidth="1"/>
    <col min="13320" max="13320" width="12.8571428571429" style="318" customWidth="1"/>
    <col min="13321" max="13568" width="9.14285714285714" style="318"/>
    <col min="13569" max="13569" width="2" style="318" customWidth="1"/>
    <col min="13570" max="13570" width="1.71428571428571" style="318" customWidth="1"/>
    <col min="13571" max="13571" width="8" style="318" customWidth="1"/>
    <col min="13572" max="13572" width="63.8571428571429" style="318" customWidth="1"/>
    <col min="13573" max="13573" width="16" style="318" customWidth="1"/>
    <col min="13574" max="13574" width="40.7142857142857" style="318" customWidth="1"/>
    <col min="13575" max="13575" width="1.71428571428571" style="318" customWidth="1"/>
    <col min="13576" max="13576" width="12.8571428571429" style="318" customWidth="1"/>
    <col min="13577" max="13824" width="9.14285714285714" style="318"/>
    <col min="13825" max="13825" width="2" style="318" customWidth="1"/>
    <col min="13826" max="13826" width="1.71428571428571" style="318" customWidth="1"/>
    <col min="13827" max="13827" width="8" style="318" customWidth="1"/>
    <col min="13828" max="13828" width="63.8571428571429" style="318" customWidth="1"/>
    <col min="13829" max="13829" width="16" style="318" customWidth="1"/>
    <col min="13830" max="13830" width="40.7142857142857" style="318" customWidth="1"/>
    <col min="13831" max="13831" width="1.71428571428571" style="318" customWidth="1"/>
    <col min="13832" max="13832" width="12.8571428571429" style="318" customWidth="1"/>
    <col min="13833" max="14080" width="9.14285714285714" style="318"/>
    <col min="14081" max="14081" width="2" style="318" customWidth="1"/>
    <col min="14082" max="14082" width="1.71428571428571" style="318" customWidth="1"/>
    <col min="14083" max="14083" width="8" style="318" customWidth="1"/>
    <col min="14084" max="14084" width="63.8571428571429" style="318" customWidth="1"/>
    <col min="14085" max="14085" width="16" style="318" customWidth="1"/>
    <col min="14086" max="14086" width="40.7142857142857" style="318" customWidth="1"/>
    <col min="14087" max="14087" width="1.71428571428571" style="318" customWidth="1"/>
    <col min="14088" max="14088" width="12.8571428571429" style="318" customWidth="1"/>
    <col min="14089" max="14336" width="9.14285714285714" style="318"/>
    <col min="14337" max="14337" width="2" style="318" customWidth="1"/>
    <col min="14338" max="14338" width="1.71428571428571" style="318" customWidth="1"/>
    <col min="14339" max="14339" width="8" style="318" customWidth="1"/>
    <col min="14340" max="14340" width="63.8571428571429" style="318" customWidth="1"/>
    <col min="14341" max="14341" width="16" style="318" customWidth="1"/>
    <col min="14342" max="14342" width="40.7142857142857" style="318" customWidth="1"/>
    <col min="14343" max="14343" width="1.71428571428571" style="318" customWidth="1"/>
    <col min="14344" max="14344" width="12.8571428571429" style="318" customWidth="1"/>
    <col min="14345" max="14592" width="9.14285714285714" style="318"/>
    <col min="14593" max="14593" width="2" style="318" customWidth="1"/>
    <col min="14594" max="14594" width="1.71428571428571" style="318" customWidth="1"/>
    <col min="14595" max="14595" width="8" style="318" customWidth="1"/>
    <col min="14596" max="14596" width="63.8571428571429" style="318" customWidth="1"/>
    <col min="14597" max="14597" width="16" style="318" customWidth="1"/>
    <col min="14598" max="14598" width="40.7142857142857" style="318" customWidth="1"/>
    <col min="14599" max="14599" width="1.71428571428571" style="318" customWidth="1"/>
    <col min="14600" max="14600" width="12.8571428571429" style="318" customWidth="1"/>
    <col min="14601" max="14848" width="9.14285714285714" style="318"/>
    <col min="14849" max="14849" width="2" style="318" customWidth="1"/>
    <col min="14850" max="14850" width="1.71428571428571" style="318" customWidth="1"/>
    <col min="14851" max="14851" width="8" style="318" customWidth="1"/>
    <col min="14852" max="14852" width="63.8571428571429" style="318" customWidth="1"/>
    <col min="14853" max="14853" width="16" style="318" customWidth="1"/>
    <col min="14854" max="14854" width="40.7142857142857" style="318" customWidth="1"/>
    <col min="14855" max="14855" width="1.71428571428571" style="318" customWidth="1"/>
    <col min="14856" max="14856" width="12.8571428571429" style="318" customWidth="1"/>
    <col min="14857" max="15104" width="9.14285714285714" style="318"/>
    <col min="15105" max="15105" width="2" style="318" customWidth="1"/>
    <col min="15106" max="15106" width="1.71428571428571" style="318" customWidth="1"/>
    <col min="15107" max="15107" width="8" style="318" customWidth="1"/>
    <col min="15108" max="15108" width="63.8571428571429" style="318" customWidth="1"/>
    <col min="15109" max="15109" width="16" style="318" customWidth="1"/>
    <col min="15110" max="15110" width="40.7142857142857" style="318" customWidth="1"/>
    <col min="15111" max="15111" width="1.71428571428571" style="318" customWidth="1"/>
    <col min="15112" max="15112" width="12.8571428571429" style="318" customWidth="1"/>
    <col min="15113" max="15360" width="9.14285714285714" style="318"/>
    <col min="15361" max="15361" width="2" style="318" customWidth="1"/>
    <col min="15362" max="15362" width="1.71428571428571" style="318" customWidth="1"/>
    <col min="15363" max="15363" width="8" style="318" customWidth="1"/>
    <col min="15364" max="15364" width="63.8571428571429" style="318" customWidth="1"/>
    <col min="15365" max="15365" width="16" style="318" customWidth="1"/>
    <col min="15366" max="15366" width="40.7142857142857" style="318" customWidth="1"/>
    <col min="15367" max="15367" width="1.71428571428571" style="318" customWidth="1"/>
    <col min="15368" max="15368" width="12.8571428571429" style="318" customWidth="1"/>
    <col min="15369" max="15616" width="9.14285714285714" style="318"/>
    <col min="15617" max="15617" width="2" style="318" customWidth="1"/>
    <col min="15618" max="15618" width="1.71428571428571" style="318" customWidth="1"/>
    <col min="15619" max="15619" width="8" style="318" customWidth="1"/>
    <col min="15620" max="15620" width="63.8571428571429" style="318" customWidth="1"/>
    <col min="15621" max="15621" width="16" style="318" customWidth="1"/>
    <col min="15622" max="15622" width="40.7142857142857" style="318" customWidth="1"/>
    <col min="15623" max="15623" width="1.71428571428571" style="318" customWidth="1"/>
    <col min="15624" max="15624" width="12.8571428571429" style="318" customWidth="1"/>
    <col min="15625" max="15872" width="9.14285714285714" style="318"/>
    <col min="15873" max="15873" width="2" style="318" customWidth="1"/>
    <col min="15874" max="15874" width="1.71428571428571" style="318" customWidth="1"/>
    <col min="15875" max="15875" width="8" style="318" customWidth="1"/>
    <col min="15876" max="15876" width="63.8571428571429" style="318" customWidth="1"/>
    <col min="15877" max="15877" width="16" style="318" customWidth="1"/>
    <col min="15878" max="15878" width="40.7142857142857" style="318" customWidth="1"/>
    <col min="15879" max="15879" width="1.71428571428571" style="318" customWidth="1"/>
    <col min="15880" max="15880" width="12.8571428571429" style="318" customWidth="1"/>
    <col min="15881" max="16128" width="9.14285714285714" style="318"/>
    <col min="16129" max="16129" width="2" style="318" customWidth="1"/>
    <col min="16130" max="16130" width="1.71428571428571" style="318" customWidth="1"/>
    <col min="16131" max="16131" width="8" style="318" customWidth="1"/>
    <col min="16132" max="16132" width="63.8571428571429" style="318" customWidth="1"/>
    <col min="16133" max="16133" width="16" style="318" customWidth="1"/>
    <col min="16134" max="16134" width="40.7142857142857" style="318" customWidth="1"/>
    <col min="16135" max="16135" width="1.71428571428571" style="318" customWidth="1"/>
    <col min="16136" max="16136" width="12.8571428571429" style="318" customWidth="1"/>
    <col min="16137" max="16384" width="9.14285714285714" style="318"/>
  </cols>
  <sheetData>
    <row r="1" ht="13.5" spans="2:6">
      <c r="B1" s="319"/>
      <c r="C1" s="319"/>
      <c r="D1" s="319"/>
      <c r="E1" s="319"/>
      <c r="F1" s="319"/>
    </row>
    <row r="2" spans="2:6">
      <c r="B2" s="319"/>
      <c r="C2" s="320"/>
      <c r="D2" s="321"/>
      <c r="E2" s="321"/>
      <c r="F2" s="322"/>
    </row>
    <row r="3" spans="2:6">
      <c r="B3" s="319"/>
      <c r="C3" s="323"/>
      <c r="D3" s="324"/>
      <c r="E3" s="324"/>
      <c r="F3" s="325"/>
    </row>
    <row r="4" spans="2:6">
      <c r="B4" s="319"/>
      <c r="C4" s="323"/>
      <c r="D4" s="324"/>
      <c r="E4" s="324"/>
      <c r="F4" s="325"/>
    </row>
    <row r="5" spans="2:6">
      <c r="B5" s="319"/>
      <c r="C5" s="323"/>
      <c r="D5" s="324"/>
      <c r="E5" s="324"/>
      <c r="F5" s="325"/>
    </row>
    <row r="6" spans="2:6">
      <c r="B6" s="319"/>
      <c r="C6" s="323"/>
      <c r="D6" s="324"/>
      <c r="E6" s="324"/>
      <c r="F6" s="325"/>
    </row>
    <row r="7" ht="13.5" spans="2:6">
      <c r="B7" s="319"/>
      <c r="C7" s="323"/>
      <c r="D7" s="324"/>
      <c r="E7" s="324"/>
      <c r="F7" s="325"/>
    </row>
    <row r="8" ht="18" customHeight="1" spans="2:6">
      <c r="B8" s="319"/>
      <c r="C8" s="326" t="s">
        <v>156</v>
      </c>
      <c r="D8" s="327"/>
      <c r="E8" s="327"/>
      <c r="F8" s="328"/>
    </row>
    <row r="9" ht="18" customHeight="1" spans="2:6">
      <c r="B9" s="319"/>
      <c r="C9" s="329"/>
      <c r="D9" s="330"/>
      <c r="E9" s="330"/>
      <c r="F9" s="331"/>
    </row>
    <row r="10" s="316" customFormat="1" spans="2:8">
      <c r="B10" s="332"/>
      <c r="C10" s="333" t="s">
        <v>5</v>
      </c>
      <c r="D10" s="334" t="s">
        <v>157</v>
      </c>
      <c r="E10" s="335" t="s">
        <v>158</v>
      </c>
      <c r="F10" s="336"/>
      <c r="H10" s="318"/>
    </row>
    <row r="11" s="316" customFormat="1" ht="37.5" customHeight="1" spans="2:8">
      <c r="B11" s="332"/>
      <c r="C11" s="333" t="s">
        <v>7</v>
      </c>
      <c r="D11" s="334" t="s">
        <v>159</v>
      </c>
      <c r="E11" s="337" t="s">
        <v>160</v>
      </c>
      <c r="F11" s="338"/>
      <c r="H11" s="318"/>
    </row>
    <row r="12" s="316" customFormat="1" spans="2:8">
      <c r="B12" s="332"/>
      <c r="C12" s="333" t="s">
        <v>10</v>
      </c>
      <c r="D12" s="334" t="s">
        <v>161</v>
      </c>
      <c r="E12" s="339" t="s">
        <v>162</v>
      </c>
      <c r="F12" s="340"/>
      <c r="H12" s="318"/>
    </row>
    <row r="13" s="316" customFormat="1" spans="2:8">
      <c r="B13" s="332"/>
      <c r="C13" s="333" t="s">
        <v>13</v>
      </c>
      <c r="D13" s="334" t="s">
        <v>163</v>
      </c>
      <c r="E13" s="341" t="s">
        <v>164</v>
      </c>
      <c r="F13" s="340"/>
      <c r="H13" s="318"/>
    </row>
    <row r="14" s="316" customFormat="1" spans="2:8">
      <c r="B14" s="332"/>
      <c r="C14" s="342" t="s">
        <v>165</v>
      </c>
      <c r="D14" s="343"/>
      <c r="E14" s="343"/>
      <c r="F14" s="344"/>
      <c r="H14" s="318"/>
    </row>
    <row r="15" s="316" customFormat="1" spans="2:8">
      <c r="B15" s="332"/>
      <c r="C15" s="333"/>
      <c r="D15" s="334" t="s">
        <v>166</v>
      </c>
      <c r="E15" s="341" t="s">
        <v>20</v>
      </c>
      <c r="F15" s="340"/>
      <c r="H15" s="318"/>
    </row>
    <row r="16" s="316" customFormat="1" spans="2:8">
      <c r="B16" s="332"/>
      <c r="C16" s="345"/>
      <c r="D16" s="346" t="s">
        <v>167</v>
      </c>
      <c r="E16" s="347"/>
      <c r="F16" s="348"/>
      <c r="H16" s="318"/>
    </row>
    <row r="17" s="316" customFormat="1" spans="2:8">
      <c r="B17" s="332"/>
      <c r="C17" s="349" t="s">
        <v>22</v>
      </c>
      <c r="D17" s="350"/>
      <c r="E17" s="350"/>
      <c r="F17" s="351"/>
      <c r="H17" s="318"/>
    </row>
    <row r="18" s="316" customFormat="1" spans="2:8">
      <c r="B18" s="332"/>
      <c r="C18" s="352">
        <v>1</v>
      </c>
      <c r="D18" s="353" t="s">
        <v>168</v>
      </c>
      <c r="E18" s="354" t="s">
        <v>169</v>
      </c>
      <c r="F18" s="355"/>
      <c r="H18" s="318"/>
    </row>
    <row r="19" s="316" customFormat="1" spans="2:8">
      <c r="B19" s="332"/>
      <c r="C19" s="352">
        <v>2</v>
      </c>
      <c r="D19" s="356" t="s">
        <v>170</v>
      </c>
      <c r="E19" s="357" t="s">
        <v>171</v>
      </c>
      <c r="F19" s="358"/>
      <c r="H19" s="318"/>
    </row>
    <row r="20" s="316" customFormat="1" spans="2:8">
      <c r="B20" s="332"/>
      <c r="C20" s="352">
        <v>3</v>
      </c>
      <c r="D20" s="353" t="s">
        <v>172</v>
      </c>
      <c r="E20" s="359">
        <v>1047</v>
      </c>
      <c r="F20" s="360"/>
      <c r="H20" s="318"/>
    </row>
    <row r="21" s="316" customFormat="1" spans="2:8">
      <c r="B21" s="332"/>
      <c r="C21" s="352">
        <v>4</v>
      </c>
      <c r="D21" s="353" t="s">
        <v>173</v>
      </c>
      <c r="E21" s="354" t="s">
        <v>174</v>
      </c>
      <c r="F21" s="355"/>
      <c r="H21" s="318"/>
    </row>
    <row r="22" ht="13.5" spans="2:6">
      <c r="B22" s="319"/>
      <c r="C22" s="361">
        <v>5</v>
      </c>
      <c r="D22" s="362" t="s">
        <v>28</v>
      </c>
      <c r="E22" s="363">
        <v>43831</v>
      </c>
      <c r="F22" s="364"/>
    </row>
    <row r="23" ht="13.5" spans="2:6">
      <c r="B23" s="319"/>
      <c r="C23" s="365" t="s">
        <v>175</v>
      </c>
      <c r="D23" s="366"/>
      <c r="E23" s="366"/>
      <c r="F23" s="367"/>
    </row>
    <row r="24" ht="15.75" customHeight="1" spans="2:6">
      <c r="B24" s="319"/>
      <c r="C24" s="368">
        <v>1</v>
      </c>
      <c r="D24" s="369" t="s">
        <v>31</v>
      </c>
      <c r="E24" s="370" t="s">
        <v>32</v>
      </c>
      <c r="F24" s="371" t="s">
        <v>33</v>
      </c>
    </row>
    <row r="25" spans="2:6">
      <c r="B25" s="319"/>
      <c r="C25" s="352" t="s">
        <v>5</v>
      </c>
      <c r="D25" s="372" t="s">
        <v>176</v>
      </c>
      <c r="E25" s="373">
        <v>1</v>
      </c>
      <c r="F25" s="374">
        <f>E20</f>
        <v>1047</v>
      </c>
    </row>
    <row r="26" ht="13.5" spans="2:6">
      <c r="B26" s="319"/>
      <c r="C26" s="375"/>
      <c r="D26" s="376" t="s">
        <v>77</v>
      </c>
      <c r="E26" s="377"/>
      <c r="F26" s="378">
        <f>TRUNC(SUM(F25:F25),2)</f>
        <v>1047</v>
      </c>
    </row>
    <row r="27" ht="13.5" spans="2:6">
      <c r="B27" s="319"/>
      <c r="C27" s="379" t="s">
        <v>177</v>
      </c>
      <c r="D27" s="380"/>
      <c r="E27" s="380"/>
      <c r="F27" s="381"/>
    </row>
    <row r="28" spans="2:6">
      <c r="B28" s="319"/>
      <c r="C28" s="368" t="s">
        <v>178</v>
      </c>
      <c r="D28" s="382" t="s">
        <v>179</v>
      </c>
      <c r="E28" s="383"/>
      <c r="F28" s="371" t="s">
        <v>33</v>
      </c>
    </row>
    <row r="29" spans="2:6">
      <c r="B29" s="319"/>
      <c r="C29" s="352" t="s">
        <v>5</v>
      </c>
      <c r="D29" s="356" t="s">
        <v>180</v>
      </c>
      <c r="E29" s="384">
        <v>0.0833</v>
      </c>
      <c r="F29" s="385">
        <f>TRUNC(($F$26*E29),2)</f>
        <v>87.21</v>
      </c>
    </row>
    <row r="30" spans="2:6">
      <c r="B30" s="319"/>
      <c r="C30" s="352" t="s">
        <v>7</v>
      </c>
      <c r="D30" s="386" t="s">
        <v>181</v>
      </c>
      <c r="E30" s="387">
        <v>0.1111</v>
      </c>
      <c r="F30" s="385">
        <f>TRUNC(($F$26*E30),2)</f>
        <v>116.32</v>
      </c>
    </row>
    <row r="31" spans="2:6">
      <c r="B31" s="319"/>
      <c r="C31" s="375"/>
      <c r="D31" s="376" t="s">
        <v>77</v>
      </c>
      <c r="E31" s="388">
        <f>SUM(E29:E30)</f>
        <v>0.1944</v>
      </c>
      <c r="F31" s="389">
        <f>TRUNC(SUM(F29:F30),2)</f>
        <v>203.53</v>
      </c>
    </row>
    <row r="32" spans="2:6">
      <c r="B32" s="319"/>
      <c r="C32" s="352"/>
      <c r="D32" s="386"/>
      <c r="E32" s="390"/>
      <c r="F32" s="391"/>
    </row>
    <row r="33" ht="25.5" spans="2:6">
      <c r="B33" s="319"/>
      <c r="C33" s="392" t="s">
        <v>182</v>
      </c>
      <c r="D33" s="393" t="s">
        <v>183</v>
      </c>
      <c r="E33" s="394" t="s">
        <v>32</v>
      </c>
      <c r="F33" s="395" t="s">
        <v>33</v>
      </c>
    </row>
    <row r="34" spans="2:6">
      <c r="B34" s="319"/>
      <c r="C34" s="352" t="s">
        <v>5</v>
      </c>
      <c r="D34" s="372" t="s">
        <v>184</v>
      </c>
      <c r="E34" s="396">
        <v>0.2</v>
      </c>
      <c r="F34" s="397">
        <f t="shared" ref="F34:F41" si="0">TRUNC((($F$26+$F$31)*E34),2)</f>
        <v>250.1</v>
      </c>
    </row>
    <row r="35" spans="2:6">
      <c r="B35" s="319"/>
      <c r="C35" s="352" t="s">
        <v>7</v>
      </c>
      <c r="D35" s="372" t="s">
        <v>185</v>
      </c>
      <c r="E35" s="396">
        <v>0.025</v>
      </c>
      <c r="F35" s="397">
        <f t="shared" si="0"/>
        <v>31.26</v>
      </c>
    </row>
    <row r="36" spans="2:6">
      <c r="B36" s="319"/>
      <c r="C36" s="352" t="s">
        <v>10</v>
      </c>
      <c r="D36" s="372" t="s">
        <v>186</v>
      </c>
      <c r="E36" s="396">
        <v>0.0168</v>
      </c>
      <c r="F36" s="397">
        <f t="shared" si="0"/>
        <v>21</v>
      </c>
    </row>
    <row r="37" spans="2:6">
      <c r="B37" s="319"/>
      <c r="C37" s="352" t="s">
        <v>13</v>
      </c>
      <c r="D37" s="372" t="s">
        <v>187</v>
      </c>
      <c r="E37" s="396">
        <v>0.015</v>
      </c>
      <c r="F37" s="397">
        <f t="shared" si="0"/>
        <v>18.75</v>
      </c>
    </row>
    <row r="38" spans="2:6">
      <c r="B38" s="319"/>
      <c r="C38" s="352" t="s">
        <v>38</v>
      </c>
      <c r="D38" s="372" t="s">
        <v>188</v>
      </c>
      <c r="E38" s="396">
        <v>0.01</v>
      </c>
      <c r="F38" s="397">
        <f t="shared" si="0"/>
        <v>12.5</v>
      </c>
    </row>
    <row r="39" spans="2:6">
      <c r="B39" s="319"/>
      <c r="C39" s="352" t="s">
        <v>40</v>
      </c>
      <c r="D39" s="372" t="s">
        <v>189</v>
      </c>
      <c r="E39" s="396">
        <v>0.006</v>
      </c>
      <c r="F39" s="397">
        <f t="shared" si="0"/>
        <v>7.5</v>
      </c>
    </row>
    <row r="40" spans="2:6">
      <c r="B40" s="319"/>
      <c r="C40" s="352" t="s">
        <v>42</v>
      </c>
      <c r="D40" s="372" t="s">
        <v>190</v>
      </c>
      <c r="E40" s="396">
        <v>0.002</v>
      </c>
      <c r="F40" s="397">
        <f t="shared" si="0"/>
        <v>2.5</v>
      </c>
    </row>
    <row r="41" spans="2:6">
      <c r="B41" s="319"/>
      <c r="C41" s="352" t="s">
        <v>44</v>
      </c>
      <c r="D41" s="372" t="s">
        <v>74</v>
      </c>
      <c r="E41" s="396">
        <v>0.08</v>
      </c>
      <c r="F41" s="397">
        <f t="shared" si="0"/>
        <v>100.04</v>
      </c>
    </row>
    <row r="42" spans="2:6">
      <c r="B42" s="319"/>
      <c r="C42" s="398" t="s">
        <v>77</v>
      </c>
      <c r="D42" s="399"/>
      <c r="E42" s="400">
        <f>SUM(E34:E41)</f>
        <v>0.3548</v>
      </c>
      <c r="F42" s="401">
        <f>TRUNC(SUM(F34:F41),2)</f>
        <v>443.65</v>
      </c>
    </row>
    <row r="43" ht="11.1" customHeight="1" spans="2:6">
      <c r="B43" s="319"/>
      <c r="C43" s="352"/>
      <c r="D43" s="372"/>
      <c r="E43" s="402"/>
      <c r="F43" s="391"/>
    </row>
    <row r="44" spans="2:6">
      <c r="B44" s="319"/>
      <c r="C44" s="392" t="s">
        <v>191</v>
      </c>
      <c r="D44" s="403" t="s">
        <v>48</v>
      </c>
      <c r="E44" s="404"/>
      <c r="F44" s="395" t="s">
        <v>33</v>
      </c>
    </row>
    <row r="45" ht="16.5" customHeight="1" spans="2:6">
      <c r="B45" s="319"/>
      <c r="C45" s="352" t="s">
        <v>5</v>
      </c>
      <c r="D45" s="405" t="s">
        <v>192</v>
      </c>
      <c r="E45" s="406"/>
      <c r="F45" s="407" t="s">
        <v>193</v>
      </c>
    </row>
    <row r="46" ht="17.25" customHeight="1" spans="2:6">
      <c r="B46" s="319"/>
      <c r="C46" s="352" t="s">
        <v>7</v>
      </c>
      <c r="D46" s="408" t="s">
        <v>194</v>
      </c>
      <c r="E46" s="409"/>
      <c r="F46" s="410">
        <f>TRUNC(((12.5)*21)*90%,2)</f>
        <v>236.25</v>
      </c>
    </row>
    <row r="47" ht="17.25" customHeight="1" spans="2:6">
      <c r="B47" s="319"/>
      <c r="C47" s="352" t="s">
        <v>10</v>
      </c>
      <c r="D47" s="408" t="s">
        <v>195</v>
      </c>
      <c r="E47" s="409"/>
      <c r="F47" s="411">
        <v>3.5</v>
      </c>
    </row>
    <row r="48" ht="17.25" customHeight="1" spans="2:6">
      <c r="B48" s="319"/>
      <c r="C48" s="352" t="s">
        <v>13</v>
      </c>
      <c r="D48" s="408" t="s">
        <v>196</v>
      </c>
      <c r="E48" s="409"/>
      <c r="F48" s="411">
        <v>15</v>
      </c>
    </row>
    <row r="49" spans="2:6">
      <c r="B49" s="319"/>
      <c r="C49" s="412"/>
      <c r="D49" s="413" t="s">
        <v>77</v>
      </c>
      <c r="E49" s="399"/>
      <c r="F49" s="389">
        <f>TRUNC(SUM(F45:F48),2)</f>
        <v>254.75</v>
      </c>
    </row>
    <row r="50" spans="2:6">
      <c r="B50" s="319"/>
      <c r="C50" s="414"/>
      <c r="D50" s="415"/>
      <c r="E50" s="416"/>
      <c r="F50" s="417"/>
    </row>
    <row r="51" ht="32.25" customHeight="1" spans="2:6">
      <c r="B51" s="319"/>
      <c r="C51" s="392">
        <v>2</v>
      </c>
      <c r="D51" s="418" t="s">
        <v>197</v>
      </c>
      <c r="E51" s="419" t="s">
        <v>32</v>
      </c>
      <c r="F51" s="395" t="s">
        <v>33</v>
      </c>
    </row>
    <row r="52" spans="2:6">
      <c r="B52" s="319"/>
      <c r="C52" s="352" t="s">
        <v>178</v>
      </c>
      <c r="D52" s="356" t="s">
        <v>179</v>
      </c>
      <c r="E52" s="384">
        <f>E31</f>
        <v>0.1944</v>
      </c>
      <c r="F52" s="391">
        <f>F31</f>
        <v>203.53</v>
      </c>
    </row>
    <row r="53" spans="2:6">
      <c r="B53" s="319"/>
      <c r="C53" s="352" t="s">
        <v>182</v>
      </c>
      <c r="D53" s="386" t="s">
        <v>198</v>
      </c>
      <c r="E53" s="387">
        <f>E42</f>
        <v>0.3548</v>
      </c>
      <c r="F53" s="391">
        <f>F42</f>
        <v>443.65</v>
      </c>
    </row>
    <row r="54" spans="2:6">
      <c r="B54" s="319"/>
      <c r="C54" s="352" t="s">
        <v>191</v>
      </c>
      <c r="D54" s="386" t="s">
        <v>48</v>
      </c>
      <c r="E54" s="420"/>
      <c r="F54" s="391">
        <f>F49</f>
        <v>254.75</v>
      </c>
    </row>
    <row r="55" spans="2:6">
      <c r="B55" s="319"/>
      <c r="C55" s="412"/>
      <c r="D55" s="399" t="s">
        <v>77</v>
      </c>
      <c r="E55" s="421"/>
      <c r="F55" s="389">
        <f>SUM(F52:F54)</f>
        <v>901.93</v>
      </c>
    </row>
    <row r="56" ht="13.5" spans="2:6">
      <c r="B56" s="319"/>
      <c r="C56" s="422"/>
      <c r="D56" s="423"/>
      <c r="E56" s="423"/>
      <c r="F56" s="424"/>
    </row>
    <row r="57" ht="13.5" spans="2:6">
      <c r="B57" s="319"/>
      <c r="C57" s="425" t="s">
        <v>199</v>
      </c>
      <c r="D57" s="426"/>
      <c r="E57" s="426"/>
      <c r="F57" s="427"/>
    </row>
    <row r="58" spans="2:6">
      <c r="B58" s="319"/>
      <c r="C58" s="368">
        <v>3</v>
      </c>
      <c r="D58" s="382" t="s">
        <v>200</v>
      </c>
      <c r="E58" s="428" t="s">
        <v>32</v>
      </c>
      <c r="F58" s="371" t="s">
        <v>33</v>
      </c>
    </row>
    <row r="59" s="317" customFormat="1" spans="2:8">
      <c r="B59" s="429"/>
      <c r="C59" s="430" t="s">
        <v>5</v>
      </c>
      <c r="D59" s="431" t="s">
        <v>90</v>
      </c>
      <c r="E59" s="432">
        <v>0.0042</v>
      </c>
      <c r="F59" s="397">
        <f>TRUNC(((F26+F31+F41+F49)*E59),2)</f>
        <v>6.74</v>
      </c>
      <c r="G59" s="433"/>
      <c r="H59" s="434"/>
    </row>
    <row r="60" s="317" customFormat="1" spans="2:8">
      <c r="B60" s="429"/>
      <c r="C60" s="430" t="s">
        <v>7</v>
      </c>
      <c r="D60" s="431" t="s">
        <v>201</v>
      </c>
      <c r="E60" s="432">
        <f>'[1]Encargos Sociais e Benefícios'!$C$31</f>
        <v>0</v>
      </c>
      <c r="F60" s="397">
        <v>0</v>
      </c>
      <c r="G60" s="433"/>
      <c r="H60" s="434"/>
    </row>
    <row r="61" s="317" customFormat="1" spans="2:8">
      <c r="B61" s="429"/>
      <c r="C61" s="430" t="s">
        <v>10</v>
      </c>
      <c r="D61" s="431" t="s">
        <v>202</v>
      </c>
      <c r="E61" s="432">
        <v>0.04</v>
      </c>
      <c r="F61" s="397">
        <f>TRUNC((E61*F26),2)</f>
        <v>41.88</v>
      </c>
      <c r="G61" s="433"/>
      <c r="H61" s="434"/>
    </row>
    <row r="62" s="317" customFormat="1" spans="2:8">
      <c r="B62" s="429"/>
      <c r="C62" s="430" t="s">
        <v>13</v>
      </c>
      <c r="D62" s="431" t="s">
        <v>203</v>
      </c>
      <c r="E62" s="432">
        <v>0.0185</v>
      </c>
      <c r="F62" s="397">
        <f>TRUNC(((F26+F55)*E62),2)</f>
        <v>36.05</v>
      </c>
      <c r="G62" s="433"/>
      <c r="H62" s="434"/>
    </row>
    <row r="63" s="317" customFormat="1" ht="30" customHeight="1" spans="2:8">
      <c r="B63" s="429"/>
      <c r="C63" s="430" t="s">
        <v>38</v>
      </c>
      <c r="D63" s="431" t="s">
        <v>204</v>
      </c>
      <c r="E63" s="432">
        <f>'[1]Encargos Sociais e Benefícios'!C34</f>
        <v>0</v>
      </c>
      <c r="F63" s="397">
        <v>0</v>
      </c>
      <c r="G63" s="433"/>
      <c r="H63" s="434"/>
    </row>
    <row r="64" s="317" customFormat="1" spans="2:8">
      <c r="B64" s="429"/>
      <c r="C64" s="430" t="s">
        <v>40</v>
      </c>
      <c r="D64" s="431" t="s">
        <v>205</v>
      </c>
      <c r="E64" s="432">
        <f>'[1]Encargos Sociais e Benefícios'!C35</f>
        <v>0</v>
      </c>
      <c r="F64" s="397">
        <f>TRUNC(($F$26*'[1]Encargos Sociais e Benefícios'!C35),2)</f>
        <v>0</v>
      </c>
      <c r="G64" s="433"/>
      <c r="H64" s="434"/>
    </row>
    <row r="65" spans="2:6">
      <c r="B65" s="319"/>
      <c r="C65" s="435" t="s">
        <v>77</v>
      </c>
      <c r="D65" s="436"/>
      <c r="E65" s="437">
        <f>SUM(E59:E64)</f>
        <v>0.0627</v>
      </c>
      <c r="F65" s="401">
        <f>TRUNC(SUM(F59:F64),2)</f>
        <v>84.67</v>
      </c>
    </row>
    <row r="66" ht="13.5" spans="2:6">
      <c r="B66" s="319"/>
      <c r="C66" s="438"/>
      <c r="D66" s="416"/>
      <c r="E66" s="416"/>
      <c r="F66" s="439"/>
    </row>
    <row r="67" ht="13.5" spans="2:6">
      <c r="B67" s="319"/>
      <c r="C67" s="425" t="s">
        <v>206</v>
      </c>
      <c r="D67" s="426"/>
      <c r="E67" s="426"/>
      <c r="F67" s="427"/>
    </row>
    <row r="68" spans="2:6">
      <c r="B68" s="319"/>
      <c r="C68" s="368" t="s">
        <v>67</v>
      </c>
      <c r="D68" s="440" t="s">
        <v>207</v>
      </c>
      <c r="E68" s="428" t="s">
        <v>32</v>
      </c>
      <c r="F68" s="441" t="s">
        <v>33</v>
      </c>
    </row>
    <row r="69" spans="2:6">
      <c r="B69" s="319"/>
      <c r="C69" s="352" t="s">
        <v>5</v>
      </c>
      <c r="D69" s="356" t="s">
        <v>208</v>
      </c>
      <c r="E69" s="442">
        <v>0.0575</v>
      </c>
      <c r="F69" s="443">
        <f t="shared" ref="F69:F74" si="1">TRUNC((($F$26+$F$55+$F$65)*E69),2)</f>
        <v>116.93</v>
      </c>
    </row>
    <row r="70" spans="2:6">
      <c r="B70" s="319"/>
      <c r="C70" s="352" t="s">
        <v>7</v>
      </c>
      <c r="D70" s="356" t="s">
        <v>207</v>
      </c>
      <c r="E70" s="432">
        <v>0.001</v>
      </c>
      <c r="F70" s="443">
        <f t="shared" si="1"/>
        <v>2.03</v>
      </c>
    </row>
    <row r="71" spans="2:6">
      <c r="B71" s="319"/>
      <c r="C71" s="352" t="s">
        <v>10</v>
      </c>
      <c r="D71" s="356" t="s">
        <v>209</v>
      </c>
      <c r="E71" s="432">
        <v>0.001</v>
      </c>
      <c r="F71" s="443">
        <f t="shared" si="1"/>
        <v>2.03</v>
      </c>
    </row>
    <row r="72" spans="2:6">
      <c r="B72" s="319"/>
      <c r="C72" s="352" t="s">
        <v>13</v>
      </c>
      <c r="D72" s="356" t="s">
        <v>210</v>
      </c>
      <c r="E72" s="432">
        <v>0.001</v>
      </c>
      <c r="F72" s="443">
        <f t="shared" si="1"/>
        <v>2.03</v>
      </c>
    </row>
    <row r="73" spans="2:6">
      <c r="B73" s="319"/>
      <c r="C73" s="352" t="s">
        <v>38</v>
      </c>
      <c r="D73" s="356" t="s">
        <v>84</v>
      </c>
      <c r="E73" s="432">
        <v>0.001</v>
      </c>
      <c r="F73" s="443">
        <f t="shared" si="1"/>
        <v>2.03</v>
      </c>
    </row>
    <row r="74" spans="2:6">
      <c r="B74" s="319"/>
      <c r="C74" s="352" t="s">
        <v>40</v>
      </c>
      <c r="D74" s="356" t="s">
        <v>55</v>
      </c>
      <c r="E74" s="432">
        <v>0</v>
      </c>
      <c r="F74" s="443">
        <f t="shared" si="1"/>
        <v>0</v>
      </c>
    </row>
    <row r="75" ht="16.5" customHeight="1" spans="2:6">
      <c r="B75" s="319"/>
      <c r="C75" s="435" t="s">
        <v>77</v>
      </c>
      <c r="D75" s="444"/>
      <c r="E75" s="445">
        <f>SUM(E69:E74)</f>
        <v>0.0615</v>
      </c>
      <c r="F75" s="401">
        <f>TRUNC(SUM(F69:F74),2)</f>
        <v>125.05</v>
      </c>
    </row>
    <row r="76" spans="2:6">
      <c r="B76" s="319"/>
      <c r="C76" s="414"/>
      <c r="D76" s="415"/>
      <c r="E76" s="415"/>
      <c r="F76" s="417"/>
    </row>
    <row r="77" spans="2:6">
      <c r="B77" s="319"/>
      <c r="C77" s="414"/>
      <c r="D77" s="415"/>
      <c r="E77" s="415"/>
      <c r="F77" s="417"/>
    </row>
    <row r="78" ht="40.5" customHeight="1" spans="2:6">
      <c r="B78" s="319"/>
      <c r="C78" s="392">
        <v>4</v>
      </c>
      <c r="D78" s="403" t="s">
        <v>211</v>
      </c>
      <c r="E78" s="404"/>
      <c r="F78" s="395" t="s">
        <v>33</v>
      </c>
    </row>
    <row r="79" spans="2:6">
      <c r="B79" s="319"/>
      <c r="C79" s="352" t="s">
        <v>67</v>
      </c>
      <c r="D79" s="356" t="s">
        <v>212</v>
      </c>
      <c r="E79" s="446"/>
      <c r="F79" s="391">
        <f>F75</f>
        <v>125.05</v>
      </c>
    </row>
    <row r="80" ht="13.5" spans="2:6">
      <c r="B80" s="319"/>
      <c r="C80" s="447"/>
      <c r="D80" s="448" t="s">
        <v>77</v>
      </c>
      <c r="E80" s="449"/>
      <c r="F80" s="389">
        <f>TRUNC(SUM(F79:F79),2)</f>
        <v>125.05</v>
      </c>
    </row>
    <row r="81" ht="13.5" spans="2:6">
      <c r="B81" s="319"/>
      <c r="C81" s="425" t="s">
        <v>213</v>
      </c>
      <c r="D81" s="426"/>
      <c r="E81" s="426"/>
      <c r="F81" s="427"/>
    </row>
    <row r="82" spans="2:6">
      <c r="B82" s="319"/>
      <c r="C82" s="368">
        <v>5</v>
      </c>
      <c r="D82" s="450" t="s">
        <v>58</v>
      </c>
      <c r="E82" s="451"/>
      <c r="F82" s="371" t="s">
        <v>33</v>
      </c>
    </row>
    <row r="83" spans="2:6">
      <c r="B83" s="319"/>
      <c r="C83" s="352" t="s">
        <v>5</v>
      </c>
      <c r="D83" s="452" t="s">
        <v>214</v>
      </c>
      <c r="E83" s="453"/>
      <c r="F83" s="454">
        <v>25</v>
      </c>
    </row>
    <row r="84" spans="2:6">
      <c r="B84" s="319"/>
      <c r="C84" s="352" t="s">
        <v>7</v>
      </c>
      <c r="D84" s="455" t="s">
        <v>215</v>
      </c>
      <c r="E84" s="453"/>
      <c r="F84" s="456">
        <v>0</v>
      </c>
    </row>
    <row r="85" spans="2:6">
      <c r="B85" s="319"/>
      <c r="C85" s="352" t="s">
        <v>10</v>
      </c>
      <c r="D85" s="452"/>
      <c r="E85" s="453"/>
      <c r="F85" s="391">
        <v>0</v>
      </c>
    </row>
    <row r="86" ht="16.5" customHeight="1" spans="2:6">
      <c r="B86" s="319"/>
      <c r="C86" s="435" t="s">
        <v>77</v>
      </c>
      <c r="D86" s="444"/>
      <c r="E86" s="436"/>
      <c r="F86" s="401">
        <f>TRUNC(SUM(F83:F85),2)</f>
        <v>25</v>
      </c>
    </row>
    <row r="87" ht="13.5" spans="2:6">
      <c r="B87" s="319"/>
      <c r="C87" s="457"/>
      <c r="D87" s="458"/>
      <c r="E87" s="458"/>
      <c r="F87" s="459"/>
    </row>
    <row r="88" ht="13.5" spans="2:6">
      <c r="B88" s="319"/>
      <c r="C88" s="460" t="s">
        <v>216</v>
      </c>
      <c r="D88" s="461"/>
      <c r="E88" s="461"/>
      <c r="F88" s="462"/>
    </row>
    <row r="89" spans="2:6">
      <c r="B89" s="319"/>
      <c r="C89" s="368">
        <v>6</v>
      </c>
      <c r="D89" s="463" t="s">
        <v>115</v>
      </c>
      <c r="E89" s="370" t="s">
        <v>32</v>
      </c>
      <c r="F89" s="371" t="s">
        <v>33</v>
      </c>
    </row>
    <row r="90" spans="2:6">
      <c r="B90" s="319"/>
      <c r="C90" s="352" t="s">
        <v>5</v>
      </c>
      <c r="D90" s="372" t="s">
        <v>217</v>
      </c>
      <c r="E90" s="464">
        <v>0.008</v>
      </c>
      <c r="F90" s="465">
        <f>TRUNC((E90*F109),2)</f>
        <v>17.46</v>
      </c>
    </row>
    <row r="91" spans="2:6">
      <c r="B91" s="319"/>
      <c r="C91" s="352" t="s">
        <v>7</v>
      </c>
      <c r="D91" s="372" t="s">
        <v>126</v>
      </c>
      <c r="E91" s="464">
        <v>0.01</v>
      </c>
      <c r="F91" s="465">
        <f>TRUNC((F109*E91),2)</f>
        <v>21.83</v>
      </c>
    </row>
    <row r="92" spans="2:6">
      <c r="B92" s="319"/>
      <c r="C92" s="352" t="s">
        <v>10</v>
      </c>
      <c r="D92" s="372" t="s">
        <v>117</v>
      </c>
      <c r="E92" s="466"/>
      <c r="F92" s="465"/>
    </row>
    <row r="93" spans="2:6">
      <c r="B93" s="319"/>
      <c r="C93" s="467"/>
      <c r="D93" s="393" t="s">
        <v>218</v>
      </c>
      <c r="E93" s="466"/>
      <c r="F93" s="468"/>
    </row>
    <row r="94" spans="2:6">
      <c r="B94" s="319"/>
      <c r="C94" s="467"/>
      <c r="D94" s="372" t="s">
        <v>219</v>
      </c>
      <c r="E94" s="464">
        <v>0.0137</v>
      </c>
      <c r="F94" s="465">
        <f>TRUNC(((F90+F91+F109)/E101*E94),2)</f>
        <v>34.86</v>
      </c>
    </row>
    <row r="95" spans="2:6">
      <c r="B95" s="319"/>
      <c r="C95" s="467"/>
      <c r="D95" s="372" t="s">
        <v>220</v>
      </c>
      <c r="E95" s="464">
        <v>0.0629</v>
      </c>
      <c r="F95" s="465">
        <f>TRUNC(((F90+F91+F109)/E101*E95),2)</f>
        <v>160.09</v>
      </c>
    </row>
    <row r="96" spans="2:6">
      <c r="B96" s="319"/>
      <c r="C96" s="467"/>
      <c r="D96" s="393" t="s">
        <v>221</v>
      </c>
      <c r="E96" s="466"/>
      <c r="F96" s="465"/>
    </row>
    <row r="97" spans="2:6">
      <c r="B97" s="319"/>
      <c r="C97" s="467"/>
      <c r="D97" s="372" t="s">
        <v>222</v>
      </c>
      <c r="E97" s="464">
        <v>0.05</v>
      </c>
      <c r="F97" s="465">
        <f>TRUNC((F90+F91+F109)/E101*E97,2)</f>
        <v>127.25</v>
      </c>
    </row>
    <row r="98" spans="2:6">
      <c r="B98" s="319"/>
      <c r="C98" s="467"/>
      <c r="D98" s="393" t="s">
        <v>223</v>
      </c>
      <c r="E98" s="466"/>
      <c r="F98" s="468"/>
    </row>
    <row r="99" spans="2:6">
      <c r="B99" s="319"/>
      <c r="C99" s="467"/>
      <c r="D99" s="372"/>
      <c r="E99" s="464"/>
      <c r="F99" s="465">
        <f>TRUNC((F90+F91+F109)/E101*E99,2)</f>
        <v>0</v>
      </c>
    </row>
    <row r="100" spans="2:6">
      <c r="B100" s="319"/>
      <c r="C100" s="435" t="s">
        <v>77</v>
      </c>
      <c r="D100" s="436"/>
      <c r="E100" s="469">
        <f>SUM(E90:E99)</f>
        <v>0.1446</v>
      </c>
      <c r="F100" s="470">
        <f>TRUNC(SUM(F90:F99),2)</f>
        <v>361.49</v>
      </c>
    </row>
    <row r="101" spans="2:6">
      <c r="B101" s="319"/>
      <c r="C101" s="471">
        <f>SUM(E94:E99)</f>
        <v>0.1266</v>
      </c>
      <c r="D101" s="472" t="s">
        <v>224</v>
      </c>
      <c r="E101" s="473">
        <f>1-C101/1</f>
        <v>0.8734</v>
      </c>
      <c r="F101" s="474"/>
    </row>
    <row r="102" spans="2:6">
      <c r="B102" s="319"/>
      <c r="C102" s="475" t="s">
        <v>225</v>
      </c>
      <c r="D102" s="476"/>
      <c r="E102" s="476"/>
      <c r="F102" s="477"/>
    </row>
    <row r="103" ht="30" customHeight="1" spans="2:6">
      <c r="B103" s="319"/>
      <c r="C103" s="478"/>
      <c r="D103" s="403" t="s">
        <v>226</v>
      </c>
      <c r="E103" s="404"/>
      <c r="F103" s="395" t="s">
        <v>33</v>
      </c>
    </row>
    <row r="104" spans="2:6">
      <c r="B104" s="319"/>
      <c r="C104" s="352" t="s">
        <v>5</v>
      </c>
      <c r="D104" s="372" t="s">
        <v>227</v>
      </c>
      <c r="E104" s="372"/>
      <c r="F104" s="391">
        <f>F26</f>
        <v>1047</v>
      </c>
    </row>
    <row r="105" spans="2:6">
      <c r="B105" s="319"/>
      <c r="C105" s="352" t="s">
        <v>7</v>
      </c>
      <c r="D105" s="372" t="s">
        <v>228</v>
      </c>
      <c r="E105" s="372"/>
      <c r="F105" s="391">
        <f>F55</f>
        <v>901.93</v>
      </c>
    </row>
    <row r="106" spans="2:6">
      <c r="B106" s="319"/>
      <c r="C106" s="352" t="s">
        <v>10</v>
      </c>
      <c r="D106" s="372" t="s">
        <v>229</v>
      </c>
      <c r="E106" s="372"/>
      <c r="F106" s="391">
        <f>F65</f>
        <v>84.67</v>
      </c>
    </row>
    <row r="107" spans="2:6">
      <c r="B107" s="319"/>
      <c r="C107" s="352" t="s">
        <v>13</v>
      </c>
      <c r="D107" s="452" t="s">
        <v>230</v>
      </c>
      <c r="E107" s="453"/>
      <c r="F107" s="391">
        <f>F80</f>
        <v>125.05</v>
      </c>
    </row>
    <row r="108" spans="2:6">
      <c r="B108" s="319"/>
      <c r="C108" s="352" t="s">
        <v>38</v>
      </c>
      <c r="D108" s="372" t="s">
        <v>231</v>
      </c>
      <c r="E108" s="372"/>
      <c r="F108" s="391">
        <f>F86</f>
        <v>25</v>
      </c>
    </row>
    <row r="109" spans="2:6">
      <c r="B109" s="319"/>
      <c r="C109" s="479" t="s">
        <v>232</v>
      </c>
      <c r="D109" s="480"/>
      <c r="E109" s="481"/>
      <c r="F109" s="482">
        <f>TRUNC(SUM(F104:F108),2)</f>
        <v>2183.65</v>
      </c>
    </row>
    <row r="110" spans="2:6">
      <c r="B110" s="319"/>
      <c r="C110" s="352" t="s">
        <v>40</v>
      </c>
      <c r="D110" s="452" t="s">
        <v>233</v>
      </c>
      <c r="E110" s="453"/>
      <c r="F110" s="483">
        <f>F100</f>
        <v>361.49</v>
      </c>
    </row>
    <row r="111" spans="2:6">
      <c r="B111" s="319"/>
      <c r="C111" s="484" t="s">
        <v>234</v>
      </c>
      <c r="D111" s="485"/>
      <c r="E111" s="404"/>
      <c r="F111" s="486">
        <f>SUM(F109:F110)</f>
        <v>2545.14</v>
      </c>
    </row>
    <row r="112" ht="13.5" spans="2:6">
      <c r="B112" s="319"/>
      <c r="C112" s="487"/>
      <c r="D112" s="488"/>
      <c r="E112" s="488"/>
      <c r="F112" s="489"/>
    </row>
    <row r="113" spans="3:6">
      <c r="C113" s="490"/>
      <c r="D113" s="490"/>
      <c r="E113" s="490"/>
      <c r="F113" s="490"/>
    </row>
  </sheetData>
  <sheetProtection algorithmName="SHA-512" hashValue="xMMVO2BX5NmT+BV5jJCZVzStCMBjR3DMirFSaFz6e8CgY7t+9IPlNrJ17kIPCckeruBaN0gPKAg60bsLQE2CtA==" saltValue="17zveABaKL5TF8OGEFMr5g==" spinCount="100000" sheet="1" formatCells="0"/>
  <mergeCells count="54">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5:E45"/>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100:D100"/>
    <mergeCell ref="C102:F102"/>
    <mergeCell ref="D103:E103"/>
    <mergeCell ref="D104:E104"/>
    <mergeCell ref="D105:E105"/>
    <mergeCell ref="D106:E106"/>
    <mergeCell ref="D107:E107"/>
    <mergeCell ref="D108:E108"/>
    <mergeCell ref="C109:E109"/>
    <mergeCell ref="D110:E110"/>
    <mergeCell ref="C111:E111"/>
    <mergeCell ref="C113:F113"/>
  </mergeCells>
  <printOptions horizontalCentered="1" verticalCentered="1"/>
  <pageMargins left="0.118055555555556" right="0.196527777777778" top="0.196527777777778" bottom="0.196527777777778" header="0.118055555555556" footer="0.118055555555556"/>
  <pageSetup paperSize="9" scale="50" orientation="portrait"/>
  <headerFooter/>
  <rowBreaks count="1" manualBreakCount="1">
    <brk id="65" max="8"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274E13"/>
    <pageSetUpPr fitToPage="1"/>
  </sheetPr>
  <dimension ref="A1:N985"/>
  <sheetViews>
    <sheetView tabSelected="1" zoomScale="80" zoomScaleNormal="80" topLeftCell="A19" workbookViewId="0">
      <selection activeCell="K33" sqref="K33:M33"/>
    </sheetView>
  </sheetViews>
  <sheetFormatPr defaultColWidth="14.4285714285714" defaultRowHeight="15" customHeight="1"/>
  <cols>
    <col min="1" max="1" width="25.7142857142857" style="188" customWidth="1"/>
    <col min="2" max="7" width="13.2857142857143" style="188" customWidth="1"/>
    <col min="8" max="8" width="19.1428571428571" style="188" customWidth="1"/>
    <col min="9" max="12" width="13.2857142857143" style="188" customWidth="1"/>
    <col min="13" max="13" width="18.2857142857143" style="188" customWidth="1"/>
    <col min="14" max="14" width="94" style="188" customWidth="1"/>
    <col min="15" max="26" width="8.71428571428571" style="188" customWidth="1"/>
    <col min="27" max="16384" width="14.4285714285714" style="188"/>
  </cols>
  <sheetData>
    <row r="1" ht="10.5" customHeight="1" spans="1:14">
      <c r="A1" s="189"/>
      <c r="B1" s="189"/>
      <c r="C1" s="189"/>
      <c r="D1" s="189"/>
      <c r="E1" s="189"/>
      <c r="F1" s="189"/>
      <c r="G1" s="189"/>
      <c r="H1" s="189"/>
      <c r="I1" s="189"/>
      <c r="J1" s="189"/>
      <c r="K1" s="189"/>
      <c r="L1" s="189"/>
      <c r="M1" s="189"/>
      <c r="N1" s="189"/>
    </row>
    <row r="2" ht="23.25" customHeight="1" spans="1:14">
      <c r="A2" s="190" t="s">
        <v>235</v>
      </c>
      <c r="B2" s="191"/>
      <c r="C2" s="191"/>
      <c r="D2" s="191"/>
      <c r="E2" s="191"/>
      <c r="F2" s="191"/>
      <c r="G2" s="191"/>
      <c r="H2" s="191"/>
      <c r="I2" s="191"/>
      <c r="J2" s="191"/>
      <c r="K2" s="191"/>
      <c r="L2" s="191"/>
      <c r="M2" s="191"/>
      <c r="N2" s="263"/>
    </row>
    <row r="3" ht="18" customHeight="1" spans="1:14">
      <c r="A3" s="192" t="s">
        <v>236</v>
      </c>
      <c r="B3" s="191"/>
      <c r="C3" s="191"/>
      <c r="D3" s="191"/>
      <c r="E3" s="191"/>
      <c r="F3" s="191"/>
      <c r="G3" s="191"/>
      <c r="H3" s="191"/>
      <c r="I3" s="191"/>
      <c r="J3" s="191"/>
      <c r="K3" s="191"/>
      <c r="L3" s="191"/>
      <c r="M3" s="191"/>
      <c r="N3" s="263"/>
    </row>
    <row r="4" ht="12" customHeight="1" spans="1:14">
      <c r="A4" s="189"/>
      <c r="B4" s="189"/>
      <c r="C4" s="189"/>
      <c r="D4" s="189"/>
      <c r="E4" s="189"/>
      <c r="F4" s="189"/>
      <c r="G4" s="189"/>
      <c r="H4" s="189"/>
      <c r="I4" s="189"/>
      <c r="J4" s="189"/>
      <c r="K4" s="189"/>
      <c r="L4" s="189"/>
      <c r="M4" s="189"/>
      <c r="N4" s="189"/>
    </row>
    <row r="5" ht="19.5" customHeight="1" spans="1:14">
      <c r="A5" s="190" t="s">
        <v>237</v>
      </c>
      <c r="B5" s="191"/>
      <c r="C5" s="191"/>
      <c r="D5" s="191"/>
      <c r="E5" s="191"/>
      <c r="F5" s="191"/>
      <c r="G5" s="191"/>
      <c r="H5" s="191"/>
      <c r="I5" s="191"/>
      <c r="J5" s="191"/>
      <c r="K5" s="191"/>
      <c r="L5" s="191"/>
      <c r="M5" s="191"/>
      <c r="N5" s="263"/>
    </row>
    <row r="6" ht="12" customHeight="1" spans="1:14">
      <c r="A6" s="193"/>
      <c r="B6" s="191"/>
      <c r="C6" s="191"/>
      <c r="D6" s="191"/>
      <c r="E6" s="191"/>
      <c r="F6" s="191"/>
      <c r="G6" s="191"/>
      <c r="H6" s="191"/>
      <c r="I6" s="191"/>
      <c r="J6" s="191"/>
      <c r="K6" s="191"/>
      <c r="L6" s="264"/>
      <c r="M6" s="265"/>
      <c r="N6" s="266"/>
    </row>
    <row r="7" ht="23.25" customHeight="1" spans="1:14">
      <c r="A7" s="190"/>
      <c r="B7" s="191"/>
      <c r="C7" s="191"/>
      <c r="D7" s="191"/>
      <c r="E7" s="191"/>
      <c r="F7" s="191"/>
      <c r="G7" s="191"/>
      <c r="H7" s="191"/>
      <c r="I7" s="191"/>
      <c r="J7" s="191"/>
      <c r="K7" s="191"/>
      <c r="L7" s="191"/>
      <c r="M7" s="263"/>
      <c r="N7" s="266"/>
    </row>
    <row r="8" ht="45" customHeight="1" spans="1:14">
      <c r="A8" s="194" t="s">
        <v>238</v>
      </c>
      <c r="B8" s="195"/>
      <c r="C8" s="195"/>
      <c r="D8" s="196"/>
      <c r="E8" s="197" t="s">
        <v>239</v>
      </c>
      <c r="F8" s="198" t="s">
        <v>240</v>
      </c>
      <c r="G8" s="199"/>
      <c r="H8" s="200" t="s">
        <v>241</v>
      </c>
      <c r="I8" s="267" t="s">
        <v>242</v>
      </c>
      <c r="J8" s="200" t="s">
        <v>243</v>
      </c>
      <c r="K8" s="268" t="s">
        <v>244</v>
      </c>
      <c r="L8" s="268" t="s">
        <v>245</v>
      </c>
      <c r="M8" s="269" t="s">
        <v>246</v>
      </c>
      <c r="N8" s="270" t="s">
        <v>247</v>
      </c>
    </row>
    <row r="9" ht="15.75" customHeight="1" spans="1:14">
      <c r="A9" s="201"/>
      <c r="B9" s="202"/>
      <c r="C9" s="202"/>
      <c r="D9" s="203"/>
      <c r="E9" s="204"/>
      <c r="F9" s="205" t="s">
        <v>248</v>
      </c>
      <c r="G9" s="205" t="s">
        <v>249</v>
      </c>
      <c r="H9" s="204"/>
      <c r="I9" s="204"/>
      <c r="J9" s="204"/>
      <c r="K9" s="204"/>
      <c r="L9" s="204"/>
      <c r="M9" s="271"/>
      <c r="N9" s="272"/>
    </row>
    <row r="10" ht="176.25" customHeight="1" spans="1:14">
      <c r="A10" s="206" t="s">
        <v>250</v>
      </c>
      <c r="B10" s="195"/>
      <c r="C10" s="195"/>
      <c r="D10" s="196"/>
      <c r="E10" s="207">
        <v>1188</v>
      </c>
      <c r="F10" s="208">
        <v>800</v>
      </c>
      <c r="G10" s="209">
        <v>1200</v>
      </c>
      <c r="H10" s="210">
        <v>1200</v>
      </c>
      <c r="I10" s="273">
        <f t="shared" ref="I10" si="0">E10/H10</f>
        <v>0.99</v>
      </c>
      <c r="J10" s="274">
        <f>'Planilha Agente de Limpeza'!F111</f>
        <v>2545.14</v>
      </c>
      <c r="K10" s="275">
        <f t="shared" ref="K10" si="1">1/H10*$J$10</f>
        <v>2.12</v>
      </c>
      <c r="L10" s="276">
        <f t="shared" ref="L10" si="2">E10*K10</f>
        <v>2518.56</v>
      </c>
      <c r="M10" s="277">
        <f>L11/E11</f>
        <v>2.12</v>
      </c>
      <c r="N10" s="278" t="s">
        <v>251</v>
      </c>
    </row>
    <row r="11" ht="30.75" spans="1:14">
      <c r="A11" s="211" t="s">
        <v>252</v>
      </c>
      <c r="B11" s="212"/>
      <c r="C11" s="212"/>
      <c r="D11" s="213"/>
      <c r="E11" s="214">
        <f>SUM(E10:E10)</f>
        <v>1188</v>
      </c>
      <c r="F11" s="215" t="s">
        <v>193</v>
      </c>
      <c r="G11" s="215" t="s">
        <v>193</v>
      </c>
      <c r="H11" s="216" t="s">
        <v>193</v>
      </c>
      <c r="I11" s="279">
        <f>SUM(I10:I10)</f>
        <v>0.99</v>
      </c>
      <c r="J11" s="280" t="s">
        <v>193</v>
      </c>
      <c r="K11" s="281" t="s">
        <v>193</v>
      </c>
      <c r="L11" s="282">
        <f>SUM(L10:L10)</f>
        <v>2518.56</v>
      </c>
      <c r="M11" s="283"/>
      <c r="N11" s="284" t="s">
        <v>253</v>
      </c>
    </row>
    <row r="12" ht="15.75" spans="1:14">
      <c r="A12" s="189"/>
      <c r="B12" s="189"/>
      <c r="C12" s="189"/>
      <c r="D12" s="189"/>
      <c r="E12" s="189"/>
      <c r="F12" s="189"/>
      <c r="G12" s="189"/>
      <c r="H12" s="189"/>
      <c r="I12" s="189"/>
      <c r="J12" s="189"/>
      <c r="K12" s="189"/>
      <c r="L12" s="285"/>
      <c r="M12" s="286"/>
      <c r="N12" s="189"/>
    </row>
    <row r="13" ht="23.25" customHeight="1" spans="1:14">
      <c r="A13" s="190" t="s">
        <v>254</v>
      </c>
      <c r="B13" s="191"/>
      <c r="C13" s="191"/>
      <c r="D13" s="191"/>
      <c r="E13" s="191"/>
      <c r="F13" s="191"/>
      <c r="G13" s="191"/>
      <c r="H13" s="191"/>
      <c r="I13" s="191"/>
      <c r="J13" s="191"/>
      <c r="K13" s="191"/>
      <c r="L13" s="191"/>
      <c r="M13" s="263"/>
      <c r="N13" s="266"/>
    </row>
    <row r="14" ht="42" customHeight="1" spans="1:14">
      <c r="A14" s="194" t="s">
        <v>238</v>
      </c>
      <c r="B14" s="195"/>
      <c r="C14" s="195"/>
      <c r="D14" s="196"/>
      <c r="E14" s="197" t="s">
        <v>239</v>
      </c>
      <c r="F14" s="198" t="s">
        <v>240</v>
      </c>
      <c r="G14" s="199"/>
      <c r="H14" s="200" t="s">
        <v>241</v>
      </c>
      <c r="I14" s="267" t="s">
        <v>242</v>
      </c>
      <c r="J14" s="200" t="s">
        <v>243</v>
      </c>
      <c r="K14" s="268" t="s">
        <v>244</v>
      </c>
      <c r="L14" s="268" t="s">
        <v>245</v>
      </c>
      <c r="M14" s="269" t="s">
        <v>246</v>
      </c>
      <c r="N14" s="270" t="s">
        <v>247</v>
      </c>
    </row>
    <row r="15" ht="15.75" customHeight="1" spans="1:14">
      <c r="A15" s="201"/>
      <c r="B15" s="202"/>
      <c r="C15" s="202"/>
      <c r="D15" s="203"/>
      <c r="E15" s="204"/>
      <c r="F15" s="205" t="s">
        <v>248</v>
      </c>
      <c r="G15" s="205" t="s">
        <v>249</v>
      </c>
      <c r="H15" s="204"/>
      <c r="I15" s="204"/>
      <c r="J15" s="204"/>
      <c r="K15" s="204"/>
      <c r="L15" s="204"/>
      <c r="M15" s="271"/>
      <c r="N15" s="272"/>
    </row>
    <row r="16" ht="15.75" customHeight="1" spans="1:14">
      <c r="A16" s="217" t="s">
        <v>255</v>
      </c>
      <c r="B16" s="218"/>
      <c r="C16" s="218"/>
      <c r="D16" s="199"/>
      <c r="E16" s="219">
        <v>222</v>
      </c>
      <c r="F16" s="220">
        <v>1800</v>
      </c>
      <c r="G16" s="220">
        <v>2700</v>
      </c>
      <c r="H16" s="221">
        <v>2700</v>
      </c>
      <c r="I16" s="287">
        <f>E16/H16</f>
        <v>0.0822</v>
      </c>
      <c r="J16" s="288">
        <f>J10</f>
        <v>2545.14</v>
      </c>
      <c r="K16" s="289">
        <f>1/H16*$J$16</f>
        <v>0.94</v>
      </c>
      <c r="L16" s="290">
        <f>E16*K16</f>
        <v>208.68</v>
      </c>
      <c r="M16" s="277">
        <f>L17/E17</f>
        <v>0.94</v>
      </c>
      <c r="N16" s="278" t="s">
        <v>256</v>
      </c>
    </row>
    <row r="17" ht="13.5" customHeight="1" spans="1:14">
      <c r="A17" s="222" t="s">
        <v>257</v>
      </c>
      <c r="B17" s="223"/>
      <c r="C17" s="223"/>
      <c r="D17" s="224"/>
      <c r="E17" s="225">
        <f>SUM(E14:E16)</f>
        <v>222</v>
      </c>
      <c r="F17" s="226" t="s">
        <v>193</v>
      </c>
      <c r="G17" s="226" t="s">
        <v>193</v>
      </c>
      <c r="H17" s="227" t="s">
        <v>193</v>
      </c>
      <c r="I17" s="239">
        <f>SUM(I14:I16)</f>
        <v>0.0822</v>
      </c>
      <c r="J17" s="291" t="s">
        <v>193</v>
      </c>
      <c r="K17" s="292" t="s">
        <v>193</v>
      </c>
      <c r="L17" s="227">
        <f>SUM(L14:L16)</f>
        <v>208.68</v>
      </c>
      <c r="M17" s="283"/>
      <c r="N17" s="272"/>
    </row>
    <row r="18" ht="12" customHeight="1" spans="1:14">
      <c r="A18" s="189"/>
      <c r="B18" s="228"/>
      <c r="C18" s="189"/>
      <c r="D18" s="189"/>
      <c r="E18" s="189"/>
      <c r="F18" s="189"/>
      <c r="G18" s="189"/>
      <c r="H18" s="189"/>
      <c r="I18" s="189"/>
      <c r="J18" s="189"/>
      <c r="K18" s="264"/>
      <c r="L18" s="264"/>
      <c r="M18" s="265"/>
      <c r="N18" s="293"/>
    </row>
    <row r="19" ht="12" customHeight="1" spans="1:14">
      <c r="A19" s="189"/>
      <c r="B19" s="228"/>
      <c r="C19" s="189"/>
      <c r="D19" s="189"/>
      <c r="E19" s="189"/>
      <c r="F19" s="189"/>
      <c r="G19" s="189"/>
      <c r="H19" s="189"/>
      <c r="I19" s="189"/>
      <c r="J19" s="189"/>
      <c r="K19" s="264"/>
      <c r="L19" s="264"/>
      <c r="M19" s="265"/>
      <c r="N19" s="293"/>
    </row>
    <row r="20" ht="23.25" customHeight="1" spans="1:14">
      <c r="A20" s="190" t="s">
        <v>258</v>
      </c>
      <c r="B20" s="191"/>
      <c r="C20" s="191"/>
      <c r="D20" s="191"/>
      <c r="E20" s="191"/>
      <c r="F20" s="191"/>
      <c r="G20" s="191"/>
      <c r="H20" s="191"/>
      <c r="I20" s="191"/>
      <c r="J20" s="191"/>
      <c r="K20" s="191"/>
      <c r="L20" s="191"/>
      <c r="M20" s="263"/>
      <c r="N20" s="266"/>
    </row>
    <row r="21" ht="47.25" customHeight="1" spans="1:14">
      <c r="A21" s="229" t="s">
        <v>238</v>
      </c>
      <c r="B21" s="197" t="s">
        <v>239</v>
      </c>
      <c r="C21" s="198" t="s">
        <v>240</v>
      </c>
      <c r="D21" s="199"/>
      <c r="E21" s="200" t="s">
        <v>241</v>
      </c>
      <c r="F21" s="200" t="s">
        <v>259</v>
      </c>
      <c r="G21" s="200" t="s">
        <v>260</v>
      </c>
      <c r="H21" s="200" t="s">
        <v>261</v>
      </c>
      <c r="I21" s="267" t="s">
        <v>242</v>
      </c>
      <c r="J21" s="268" t="s">
        <v>243</v>
      </c>
      <c r="K21" s="268" t="s">
        <v>244</v>
      </c>
      <c r="L21" s="268" t="s">
        <v>245</v>
      </c>
      <c r="M21" s="269" t="s">
        <v>246</v>
      </c>
      <c r="N21" s="270" t="s">
        <v>247</v>
      </c>
    </row>
    <row r="22" ht="15.75" customHeight="1" spans="1:14">
      <c r="A22" s="230"/>
      <c r="B22" s="204"/>
      <c r="C22" s="205" t="s">
        <v>248</v>
      </c>
      <c r="D22" s="205" t="s">
        <v>249</v>
      </c>
      <c r="E22" s="204"/>
      <c r="F22" s="204"/>
      <c r="G22" s="204"/>
      <c r="H22" s="204"/>
      <c r="I22" s="204"/>
      <c r="J22" s="204"/>
      <c r="K22" s="204"/>
      <c r="L22" s="204"/>
      <c r="M22" s="271"/>
      <c r="N22" s="272"/>
    </row>
    <row r="23" ht="238.5" customHeight="1" spans="1:14">
      <c r="A23" s="231" t="s">
        <v>262</v>
      </c>
      <c r="B23" s="232">
        <v>381</v>
      </c>
      <c r="C23" s="233">
        <v>300</v>
      </c>
      <c r="D23" s="233">
        <v>380</v>
      </c>
      <c r="E23" s="234">
        <v>380</v>
      </c>
      <c r="F23" s="233">
        <v>16</v>
      </c>
      <c r="G23" s="233">
        <v>188.76</v>
      </c>
      <c r="H23" s="235">
        <f t="shared" ref="H23" si="3">1/E23*F23*1/G23</f>
        <v>0.000223062424</v>
      </c>
      <c r="I23" s="294">
        <f>B23/E23/25.3</f>
        <v>0.0396</v>
      </c>
      <c r="J23" s="295">
        <f>J10</f>
        <v>2545.14</v>
      </c>
      <c r="K23" s="296">
        <f t="shared" ref="K23" si="4">H23*$J$23</f>
        <v>0.57</v>
      </c>
      <c r="L23" s="297">
        <f t="shared" ref="L23" si="5">B23*K23</f>
        <v>217.17</v>
      </c>
      <c r="M23" s="298">
        <f>L24/B24</f>
        <v>0.57</v>
      </c>
      <c r="N23" s="299" t="s">
        <v>263</v>
      </c>
    </row>
    <row r="24" ht="48.75" customHeight="1" spans="1:14">
      <c r="A24" s="236" t="s">
        <v>264</v>
      </c>
      <c r="B24" s="225">
        <f>SUM(B23:B23)</f>
        <v>381</v>
      </c>
      <c r="C24" s="237" t="s">
        <v>193</v>
      </c>
      <c r="D24" s="237" t="s">
        <v>193</v>
      </c>
      <c r="E24" s="225" t="s">
        <v>193</v>
      </c>
      <c r="F24" s="226" t="s">
        <v>193</v>
      </c>
      <c r="G24" s="238" t="s">
        <v>193</v>
      </c>
      <c r="H24" s="239" t="s">
        <v>193</v>
      </c>
      <c r="I24" s="239">
        <f>SUM(I23:I23)</f>
        <v>0.0396</v>
      </c>
      <c r="J24" s="300" t="s">
        <v>193</v>
      </c>
      <c r="K24" s="292" t="s">
        <v>193</v>
      </c>
      <c r="L24" s="225">
        <f>SUM(L23:L23)</f>
        <v>217.17</v>
      </c>
      <c r="M24" s="283"/>
      <c r="N24" s="301" t="s">
        <v>265</v>
      </c>
    </row>
    <row r="25" ht="15.75" customHeight="1" spans="1:14">
      <c r="A25" s="240"/>
      <c r="B25" s="241"/>
      <c r="C25" s="242"/>
      <c r="D25" s="242"/>
      <c r="E25" s="242"/>
      <c r="F25" s="242"/>
      <c r="G25" s="242"/>
      <c r="H25" s="242"/>
      <c r="J25" s="242"/>
      <c r="K25" s="265"/>
      <c r="L25" s="265"/>
      <c r="M25" s="265"/>
      <c r="N25" s="265"/>
    </row>
    <row r="26" ht="23.25" customHeight="1" spans="1:14">
      <c r="A26" s="243" t="s">
        <v>266</v>
      </c>
      <c r="B26" s="191"/>
      <c r="C26" s="191"/>
      <c r="D26" s="191"/>
      <c r="E26" s="191"/>
      <c r="F26" s="191"/>
      <c r="G26" s="191"/>
      <c r="H26" s="191"/>
      <c r="I26" s="191"/>
      <c r="J26" s="191"/>
      <c r="K26" s="191"/>
      <c r="L26" s="191"/>
      <c r="M26" s="263"/>
      <c r="N26" s="265"/>
    </row>
    <row r="27" ht="13.5" customHeight="1" spans="1:14">
      <c r="A27" s="192" t="s">
        <v>267</v>
      </c>
      <c r="B27" s="191"/>
      <c r="C27" s="191"/>
      <c r="D27" s="244"/>
      <c r="E27" s="245" t="s">
        <v>268</v>
      </c>
      <c r="F27" s="191"/>
      <c r="G27" s="244"/>
      <c r="H27" s="245" t="s">
        <v>269</v>
      </c>
      <c r="I27" s="191"/>
      <c r="J27" s="244"/>
      <c r="K27" s="302" t="s">
        <v>270</v>
      </c>
      <c r="L27" s="191"/>
      <c r="M27" s="263"/>
      <c r="N27" s="303" t="s">
        <v>247</v>
      </c>
    </row>
    <row r="28" ht="30.75" customHeight="1" spans="1:14">
      <c r="A28" s="246" t="s">
        <v>271</v>
      </c>
      <c r="B28" s="247"/>
      <c r="C28" s="247"/>
      <c r="D28" s="248"/>
      <c r="E28" s="249">
        <f>E11</f>
        <v>1188</v>
      </c>
      <c r="F28" s="247"/>
      <c r="G28" s="248"/>
      <c r="H28" s="250">
        <f>M10</f>
        <v>2.12</v>
      </c>
      <c r="I28" s="247"/>
      <c r="J28" s="248"/>
      <c r="K28" s="250">
        <f t="shared" ref="K28" si="6">E28*H28</f>
        <v>2518.56</v>
      </c>
      <c r="L28" s="247"/>
      <c r="M28" s="304"/>
      <c r="N28" s="299" t="s">
        <v>272</v>
      </c>
    </row>
    <row r="29" ht="30.75" customHeight="1" spans="1:14">
      <c r="A29" s="251" t="s">
        <v>273</v>
      </c>
      <c r="B29" s="252"/>
      <c r="C29" s="252"/>
      <c r="D29" s="253"/>
      <c r="E29" s="254">
        <f>E17</f>
        <v>222</v>
      </c>
      <c r="F29" s="252"/>
      <c r="G29" s="253"/>
      <c r="H29" s="255">
        <f>M16</f>
        <v>0.94</v>
      </c>
      <c r="I29" s="252"/>
      <c r="J29" s="253"/>
      <c r="K29" s="255">
        <f>L17</f>
        <v>208.68</v>
      </c>
      <c r="L29" s="252"/>
      <c r="M29" s="305"/>
      <c r="N29" s="306"/>
    </row>
    <row r="30" ht="30.75" customHeight="1" spans="1:14">
      <c r="A30" s="251" t="s">
        <v>274</v>
      </c>
      <c r="B30" s="252"/>
      <c r="C30" s="252"/>
      <c r="D30" s="253"/>
      <c r="E30" s="254">
        <f>B24</f>
        <v>381</v>
      </c>
      <c r="F30" s="252"/>
      <c r="G30" s="253"/>
      <c r="H30" s="255">
        <f>K23</f>
        <v>0.57</v>
      </c>
      <c r="I30" s="252"/>
      <c r="J30" s="253"/>
      <c r="K30" s="255">
        <f>L24</f>
        <v>217.17</v>
      </c>
      <c r="L30" s="252"/>
      <c r="M30" s="305"/>
      <c r="N30" s="306"/>
    </row>
    <row r="31" ht="30.75" customHeight="1" spans="1:14">
      <c r="A31" s="256" t="s">
        <v>275</v>
      </c>
      <c r="B31" s="252"/>
      <c r="C31" s="252"/>
      <c r="D31" s="253"/>
      <c r="E31" s="257" t="s">
        <v>193</v>
      </c>
      <c r="F31" s="252"/>
      <c r="G31" s="253"/>
      <c r="H31" s="255">
        <f>'Planilha Materiais'!F39</f>
        <v>2294.78</v>
      </c>
      <c r="I31" s="252"/>
      <c r="J31" s="253"/>
      <c r="K31" s="255">
        <f>H31</f>
        <v>2294.78</v>
      </c>
      <c r="L31" s="252"/>
      <c r="M31" s="305"/>
      <c r="N31" s="306"/>
    </row>
    <row r="32" ht="16.5" customHeight="1" spans="1:14">
      <c r="A32" s="258" t="s">
        <v>276</v>
      </c>
      <c r="B32" s="259"/>
      <c r="C32" s="259"/>
      <c r="D32" s="259"/>
      <c r="E32" s="259"/>
      <c r="F32" s="259"/>
      <c r="G32" s="259"/>
      <c r="H32" s="259"/>
      <c r="I32" s="259"/>
      <c r="J32" s="307"/>
      <c r="K32" s="308">
        <f>SUM(K28:M31)</f>
        <v>5239.19</v>
      </c>
      <c r="L32" s="259"/>
      <c r="M32" s="309"/>
      <c r="N32" s="310" t="s">
        <v>277</v>
      </c>
    </row>
    <row r="33" ht="18" customHeight="1" spans="1:14">
      <c r="A33" s="258" t="s">
        <v>278</v>
      </c>
      <c r="B33" s="259"/>
      <c r="C33" s="259"/>
      <c r="D33" s="259"/>
      <c r="E33" s="259"/>
      <c r="F33" s="259"/>
      <c r="G33" s="259"/>
      <c r="H33" s="259"/>
      <c r="I33" s="259"/>
      <c r="J33" s="307"/>
      <c r="K33" s="308">
        <f>(K32*12)</f>
        <v>62870.28</v>
      </c>
      <c r="L33" s="259"/>
      <c r="M33" s="309"/>
      <c r="N33" s="310" t="s">
        <v>279</v>
      </c>
    </row>
    <row r="34" ht="13.5" customHeight="1" spans="1:14">
      <c r="A34" s="246" t="s">
        <v>280</v>
      </c>
      <c r="B34" s="247"/>
      <c r="C34" s="247"/>
      <c r="D34" s="247"/>
      <c r="E34" s="247"/>
      <c r="F34" s="247"/>
      <c r="G34" s="247"/>
      <c r="H34" s="247"/>
      <c r="I34" s="247"/>
      <c r="J34" s="248"/>
      <c r="K34" s="249">
        <f>SUM(E28:G30)</f>
        <v>1791</v>
      </c>
      <c r="L34" s="247"/>
      <c r="M34" s="304"/>
      <c r="N34" s="310" t="s">
        <v>281</v>
      </c>
    </row>
    <row r="35" ht="13.5" customHeight="1" spans="1:14">
      <c r="A35" s="260" t="s">
        <v>282</v>
      </c>
      <c r="B35" s="261"/>
      <c r="C35" s="261"/>
      <c r="D35" s="261"/>
      <c r="E35" s="261"/>
      <c r="F35" s="261"/>
      <c r="G35" s="261"/>
      <c r="H35" s="261"/>
      <c r="I35" s="261"/>
      <c r="J35" s="311"/>
      <c r="K35" s="312">
        <f>I24+I17+I11</f>
        <v>1.1118</v>
      </c>
      <c r="L35" s="261"/>
      <c r="M35" s="313"/>
      <c r="N35" s="310" t="s">
        <v>283</v>
      </c>
    </row>
    <row r="36" ht="17.25" customHeight="1" spans="1:14">
      <c r="A36" s="262" t="s">
        <v>284</v>
      </c>
      <c r="B36" s="247"/>
      <c r="C36" s="247"/>
      <c r="D36" s="247"/>
      <c r="E36" s="247"/>
      <c r="F36" s="247"/>
      <c r="G36" s="247"/>
      <c r="H36" s="247"/>
      <c r="I36" s="247"/>
      <c r="J36" s="248"/>
      <c r="K36" s="314">
        <f>ROUND(K35,0)</f>
        <v>1</v>
      </c>
      <c r="L36" s="247"/>
      <c r="M36" s="304"/>
      <c r="N36" s="310" t="s">
        <v>285</v>
      </c>
    </row>
    <row r="37" ht="15.75" customHeight="1" spans="14:14">
      <c r="N37" s="315"/>
    </row>
    <row r="38" ht="15.75" customHeight="1" spans="14:14">
      <c r="N38" s="315"/>
    </row>
    <row r="39" ht="15.75" customHeight="1" spans="14:14">
      <c r="N39" s="315"/>
    </row>
    <row r="40" ht="15.75" customHeight="1" spans="14:14">
      <c r="N40" s="315"/>
    </row>
    <row r="41" ht="15.75" customHeight="1" spans="14:14">
      <c r="N41" s="315"/>
    </row>
    <row r="42" ht="15.75" customHeight="1" spans="14:14">
      <c r="N42" s="315"/>
    </row>
    <row r="43" ht="15.75" customHeight="1" spans="14:14">
      <c r="N43" s="315"/>
    </row>
    <row r="44" ht="15.75" customHeight="1" spans="14:14">
      <c r="N44" s="315"/>
    </row>
    <row r="45" ht="15.75" customHeight="1" spans="14:14">
      <c r="N45" s="315"/>
    </row>
    <row r="46" ht="15.75" customHeight="1" spans="14:14">
      <c r="N46" s="315"/>
    </row>
    <row r="47" ht="15.75" customHeight="1" spans="14:14">
      <c r="N47" s="315"/>
    </row>
    <row r="48" ht="15.75" customHeight="1" spans="14:14">
      <c r="N48" s="315"/>
    </row>
    <row r="49" ht="15.75" customHeight="1" spans="14:14">
      <c r="N49" s="315"/>
    </row>
    <row r="50" ht="15.75" customHeight="1" spans="14:14">
      <c r="N50" s="315"/>
    </row>
    <row r="51" ht="15.75" customHeight="1" spans="14:14">
      <c r="N51" s="315"/>
    </row>
    <row r="52" ht="15.75" customHeight="1" spans="14:14">
      <c r="N52" s="315"/>
    </row>
    <row r="53" ht="15.75" customHeight="1" spans="14:14">
      <c r="N53" s="315"/>
    </row>
    <row r="54" ht="15.75" customHeight="1" spans="14:14">
      <c r="N54" s="315"/>
    </row>
    <row r="55" ht="15.75" customHeight="1" spans="14:14">
      <c r="N55" s="315"/>
    </row>
    <row r="56" ht="15.75" customHeight="1" spans="14:14">
      <c r="N56" s="315"/>
    </row>
    <row r="57" ht="15.75" customHeight="1" spans="14:14">
      <c r="N57" s="315"/>
    </row>
    <row r="58" ht="15.75" customHeight="1" spans="14:14">
      <c r="N58" s="315"/>
    </row>
    <row r="59" ht="15.75" customHeight="1" spans="14:14">
      <c r="N59" s="315"/>
    </row>
    <row r="60" ht="15.75" customHeight="1" spans="14:14">
      <c r="N60" s="315"/>
    </row>
    <row r="61" ht="15.75" customHeight="1" spans="14:14">
      <c r="N61" s="315"/>
    </row>
    <row r="62" ht="15.75" customHeight="1" spans="14:14">
      <c r="N62" s="315"/>
    </row>
    <row r="63" ht="15.75" customHeight="1" spans="14:14">
      <c r="N63" s="315"/>
    </row>
    <row r="64" ht="15.75" customHeight="1" spans="14:14">
      <c r="N64" s="315"/>
    </row>
    <row r="65" ht="15.75" customHeight="1" spans="14:14">
      <c r="N65" s="315"/>
    </row>
    <row r="66" ht="15.75" customHeight="1" spans="14:14">
      <c r="N66" s="315"/>
    </row>
    <row r="67" ht="15.75" customHeight="1" spans="14:14">
      <c r="N67" s="315"/>
    </row>
    <row r="68" ht="15.75" customHeight="1" spans="14:14">
      <c r="N68" s="315"/>
    </row>
    <row r="69" ht="15.75" customHeight="1" spans="14:14">
      <c r="N69" s="315"/>
    </row>
    <row r="70" ht="15.75" customHeight="1" spans="14:14">
      <c r="N70" s="315"/>
    </row>
    <row r="71" ht="15.75" customHeight="1" spans="14:14">
      <c r="N71" s="315"/>
    </row>
    <row r="72" ht="15.75" customHeight="1" spans="14:14">
      <c r="N72" s="315"/>
    </row>
    <row r="73" ht="15.75" customHeight="1" spans="14:14">
      <c r="N73" s="315"/>
    </row>
    <row r="74" ht="15.75" customHeight="1" spans="14:14">
      <c r="N74" s="315"/>
    </row>
    <row r="75" ht="15.75" customHeight="1" spans="14:14">
      <c r="N75" s="315"/>
    </row>
    <row r="76" ht="15.75" customHeight="1" spans="14:14">
      <c r="N76" s="315"/>
    </row>
    <row r="77" ht="15.75" customHeight="1" spans="14:14">
      <c r="N77" s="315"/>
    </row>
    <row r="78" ht="15.75" customHeight="1" spans="14:14">
      <c r="N78" s="315"/>
    </row>
    <row r="79" ht="15.75" customHeight="1" spans="14:14">
      <c r="N79" s="315"/>
    </row>
    <row r="80" ht="15.75" customHeight="1" spans="14:14">
      <c r="N80" s="315"/>
    </row>
    <row r="81" ht="15.75" customHeight="1" spans="14:14">
      <c r="N81" s="315"/>
    </row>
    <row r="82" ht="15.75" customHeight="1" spans="14:14">
      <c r="N82" s="315"/>
    </row>
    <row r="83" ht="15.75" customHeight="1" spans="14:14">
      <c r="N83" s="315"/>
    </row>
    <row r="84" ht="15.75" customHeight="1" spans="14:14">
      <c r="N84" s="315"/>
    </row>
    <row r="85" ht="15.75" customHeight="1" spans="14:14">
      <c r="N85" s="315"/>
    </row>
    <row r="86" ht="15.75" customHeight="1" spans="14:14">
      <c r="N86" s="315"/>
    </row>
    <row r="87" ht="15.75" customHeight="1" spans="14:14">
      <c r="N87" s="315"/>
    </row>
    <row r="88" ht="15.75" customHeight="1" spans="14:14">
      <c r="N88" s="315"/>
    </row>
    <row r="89" ht="15.75" customHeight="1" spans="14:14">
      <c r="N89" s="315"/>
    </row>
    <row r="90" ht="15.75" customHeight="1" spans="14:14">
      <c r="N90" s="315"/>
    </row>
    <row r="91" ht="15.75" customHeight="1" spans="14:14">
      <c r="N91" s="315"/>
    </row>
    <row r="92" ht="15.75" customHeight="1" spans="14:14">
      <c r="N92" s="315"/>
    </row>
    <row r="93" ht="15.75" customHeight="1" spans="14:14">
      <c r="N93" s="315"/>
    </row>
    <row r="94" ht="15.75" customHeight="1" spans="14:14">
      <c r="N94" s="315"/>
    </row>
    <row r="95" ht="15.75" customHeight="1" spans="14:14">
      <c r="N95" s="315"/>
    </row>
    <row r="96" ht="15.75" customHeight="1" spans="14:14">
      <c r="N96" s="315"/>
    </row>
    <row r="97" ht="15.75" customHeight="1" spans="14:14">
      <c r="N97" s="315"/>
    </row>
    <row r="98" ht="15.75" customHeight="1" spans="14:14">
      <c r="N98" s="315"/>
    </row>
    <row r="99" ht="15.75" customHeight="1" spans="14:14">
      <c r="N99" s="315"/>
    </row>
    <row r="100" ht="15.75" customHeight="1" spans="14:14">
      <c r="N100" s="315"/>
    </row>
    <row r="101" ht="15.75" customHeight="1" spans="14:14">
      <c r="N101" s="315"/>
    </row>
    <row r="102" ht="15.75" customHeight="1" spans="14:14">
      <c r="N102" s="315"/>
    </row>
    <row r="103" ht="15.75" customHeight="1" spans="14:14">
      <c r="N103" s="315"/>
    </row>
    <row r="104" ht="15.75" customHeight="1" spans="14:14">
      <c r="N104" s="315"/>
    </row>
    <row r="105" ht="15.75" customHeight="1" spans="14:14">
      <c r="N105" s="315"/>
    </row>
    <row r="106" ht="15.75" customHeight="1" spans="14:14">
      <c r="N106" s="315"/>
    </row>
    <row r="107" ht="15.75" customHeight="1" spans="14:14">
      <c r="N107" s="315"/>
    </row>
    <row r="108" ht="15.75" customHeight="1" spans="14:14">
      <c r="N108" s="315"/>
    </row>
    <row r="109" ht="15.75" customHeight="1" spans="14:14">
      <c r="N109" s="315"/>
    </row>
    <row r="110" ht="15.75" customHeight="1" spans="14:14">
      <c r="N110" s="315"/>
    </row>
    <row r="111" ht="15.75" customHeight="1" spans="14:14">
      <c r="N111" s="315"/>
    </row>
    <row r="112" ht="15.75" customHeight="1" spans="14:14">
      <c r="N112" s="315"/>
    </row>
    <row r="113" ht="15.75" customHeight="1" spans="14:14">
      <c r="N113" s="315"/>
    </row>
    <row r="114" ht="15.75" customHeight="1" spans="14:14">
      <c r="N114" s="315"/>
    </row>
    <row r="115" ht="15.75" customHeight="1" spans="14:14">
      <c r="N115" s="315"/>
    </row>
    <row r="116" ht="15.75" customHeight="1" spans="14:14">
      <c r="N116" s="315"/>
    </row>
    <row r="117" ht="15.75" customHeight="1" spans="14:14">
      <c r="N117" s="315"/>
    </row>
    <row r="118" ht="15.75" customHeight="1" spans="14:14">
      <c r="N118" s="315"/>
    </row>
    <row r="119" ht="15.75" customHeight="1" spans="14:14">
      <c r="N119" s="315"/>
    </row>
    <row r="120" ht="15.75" customHeight="1" spans="14:14">
      <c r="N120" s="315"/>
    </row>
    <row r="121" ht="15.75" customHeight="1" spans="14:14">
      <c r="N121" s="315"/>
    </row>
    <row r="122" ht="15.75" customHeight="1" spans="14:14">
      <c r="N122" s="315"/>
    </row>
    <row r="123" ht="15.75" customHeight="1" spans="14:14">
      <c r="N123" s="315"/>
    </row>
    <row r="124" ht="15.75" customHeight="1" spans="14:14">
      <c r="N124" s="315"/>
    </row>
    <row r="125" ht="15.75" customHeight="1" spans="14:14">
      <c r="N125" s="315"/>
    </row>
    <row r="126" ht="15.75" customHeight="1" spans="14:14">
      <c r="N126" s="315"/>
    </row>
    <row r="127" ht="15.75" customHeight="1" spans="14:14">
      <c r="N127" s="315"/>
    </row>
    <row r="128" ht="15.75" customHeight="1" spans="14:14">
      <c r="N128" s="315"/>
    </row>
    <row r="129" ht="15.75" customHeight="1" spans="14:14">
      <c r="N129" s="315"/>
    </row>
    <row r="130" ht="15.75" customHeight="1" spans="14:14">
      <c r="N130" s="315"/>
    </row>
    <row r="131" ht="15.75" customHeight="1" spans="14:14">
      <c r="N131" s="315"/>
    </row>
    <row r="132" ht="15.75" customHeight="1" spans="14:14">
      <c r="N132" s="315"/>
    </row>
    <row r="133" ht="15.75" customHeight="1" spans="14:14">
      <c r="N133" s="315"/>
    </row>
    <row r="134" ht="15.75" customHeight="1" spans="14:14">
      <c r="N134" s="315"/>
    </row>
    <row r="135" ht="15.75" customHeight="1" spans="14:14">
      <c r="N135" s="315"/>
    </row>
    <row r="136" ht="15.75" customHeight="1" spans="14:14">
      <c r="N136" s="315"/>
    </row>
    <row r="137" ht="15.75" customHeight="1" spans="14:14">
      <c r="N137" s="315"/>
    </row>
    <row r="138" ht="15.75" customHeight="1" spans="14:14">
      <c r="N138" s="315"/>
    </row>
    <row r="139" ht="15.75" customHeight="1" spans="14:14">
      <c r="N139" s="315"/>
    </row>
    <row r="140" ht="15.75" customHeight="1" spans="14:14">
      <c r="N140" s="315"/>
    </row>
    <row r="141" ht="15.75" customHeight="1" spans="14:14">
      <c r="N141" s="315"/>
    </row>
    <row r="142" ht="15.75" customHeight="1" spans="14:14">
      <c r="N142" s="315"/>
    </row>
    <row r="143" ht="15.75" customHeight="1" spans="14:14">
      <c r="N143" s="315"/>
    </row>
    <row r="144" ht="15.75" customHeight="1" spans="14:14">
      <c r="N144" s="315"/>
    </row>
    <row r="145" ht="15.75" customHeight="1" spans="14:14">
      <c r="N145" s="315"/>
    </row>
    <row r="146" ht="15.75" customHeight="1" spans="14:14">
      <c r="N146" s="315"/>
    </row>
    <row r="147" ht="15.75" customHeight="1" spans="14:14">
      <c r="N147" s="315"/>
    </row>
    <row r="148" ht="15.75" customHeight="1" spans="14:14">
      <c r="N148" s="315"/>
    </row>
    <row r="149" ht="15.75" customHeight="1" spans="14:14">
      <c r="N149" s="315"/>
    </row>
    <row r="150" ht="15.75" customHeight="1" spans="14:14">
      <c r="N150" s="315"/>
    </row>
    <row r="151" ht="15.75" customHeight="1" spans="14:14">
      <c r="N151" s="315"/>
    </row>
    <row r="152" ht="15.75" customHeight="1" spans="14:14">
      <c r="N152" s="315"/>
    </row>
    <row r="153" ht="15.75" customHeight="1" spans="14:14">
      <c r="N153" s="315"/>
    </row>
    <row r="154" ht="15.75" customHeight="1" spans="14:14">
      <c r="N154" s="315"/>
    </row>
    <row r="155" ht="15.75" customHeight="1" spans="14:14">
      <c r="N155" s="315"/>
    </row>
    <row r="156" ht="15.75" customHeight="1" spans="14:14">
      <c r="N156" s="315"/>
    </row>
    <row r="157" ht="15.75" customHeight="1" spans="14:14">
      <c r="N157" s="315"/>
    </row>
    <row r="158" ht="15.75" customHeight="1" spans="14:14">
      <c r="N158" s="315"/>
    </row>
    <row r="159" ht="15.75" customHeight="1" spans="14:14">
      <c r="N159" s="315"/>
    </row>
    <row r="160" ht="15.75" customHeight="1" spans="14:14">
      <c r="N160" s="315"/>
    </row>
    <row r="161" ht="15.75" customHeight="1" spans="14:14">
      <c r="N161" s="315"/>
    </row>
    <row r="162" ht="15.75" customHeight="1" spans="14:14">
      <c r="N162" s="315"/>
    </row>
    <row r="163" ht="15.75" customHeight="1" spans="14:14">
      <c r="N163" s="315"/>
    </row>
    <row r="164" ht="15.75" customHeight="1" spans="14:14">
      <c r="N164" s="315"/>
    </row>
    <row r="165" ht="15.75" customHeight="1" spans="14:14">
      <c r="N165" s="315"/>
    </row>
    <row r="166" ht="15.75" customHeight="1" spans="14:14">
      <c r="N166" s="315"/>
    </row>
    <row r="167" ht="15.75" customHeight="1" spans="14:14">
      <c r="N167" s="315"/>
    </row>
    <row r="168" ht="15.75" customHeight="1" spans="14:14">
      <c r="N168" s="315"/>
    </row>
    <row r="169" ht="15.75" customHeight="1" spans="14:14">
      <c r="N169" s="315"/>
    </row>
    <row r="170" ht="15.75" customHeight="1" spans="14:14">
      <c r="N170" s="315"/>
    </row>
    <row r="171" ht="15.75" customHeight="1" spans="14:14">
      <c r="N171" s="315"/>
    </row>
    <row r="172" ht="15.75" customHeight="1" spans="14:14">
      <c r="N172" s="315"/>
    </row>
    <row r="173" ht="15.75" customHeight="1" spans="14:14">
      <c r="N173" s="315"/>
    </row>
    <row r="174" ht="15.75" customHeight="1" spans="14:14">
      <c r="N174" s="315"/>
    </row>
    <row r="175" ht="15.75" customHeight="1" spans="14:14">
      <c r="N175" s="315"/>
    </row>
    <row r="176" ht="15.75" customHeight="1" spans="14:14">
      <c r="N176" s="315"/>
    </row>
    <row r="177" ht="15.75" customHeight="1" spans="14:14">
      <c r="N177" s="315"/>
    </row>
    <row r="178" ht="15.75" customHeight="1" spans="14:14">
      <c r="N178" s="315"/>
    </row>
    <row r="179" ht="15.75" customHeight="1" spans="14:14">
      <c r="N179" s="315"/>
    </row>
    <row r="180" ht="15.75" customHeight="1" spans="14:14">
      <c r="N180" s="315"/>
    </row>
    <row r="181" ht="15.75" customHeight="1" spans="14:14">
      <c r="N181" s="315"/>
    </row>
    <row r="182" ht="15.75" customHeight="1" spans="14:14">
      <c r="N182" s="315"/>
    </row>
    <row r="183" ht="15.75" customHeight="1" spans="14:14">
      <c r="N183" s="315"/>
    </row>
    <row r="184" ht="15.75" customHeight="1" spans="14:14">
      <c r="N184" s="315"/>
    </row>
    <row r="185" ht="15.75" customHeight="1" spans="14:14">
      <c r="N185" s="315"/>
    </row>
    <row r="186" ht="15.75" customHeight="1" spans="14:14">
      <c r="N186" s="315"/>
    </row>
    <row r="187" ht="15.75" customHeight="1" spans="14:14">
      <c r="N187" s="315"/>
    </row>
    <row r="188" ht="15.75" customHeight="1" spans="14:14">
      <c r="N188" s="315"/>
    </row>
    <row r="189" ht="15.75" customHeight="1" spans="14:14">
      <c r="N189" s="315"/>
    </row>
    <row r="190" ht="15.75" customHeight="1" spans="14:14">
      <c r="N190" s="315"/>
    </row>
    <row r="191" ht="15.75" customHeight="1" spans="14:14">
      <c r="N191" s="315"/>
    </row>
    <row r="192" ht="15.75" customHeight="1" spans="14:14">
      <c r="N192" s="315"/>
    </row>
    <row r="193" ht="15.75" customHeight="1" spans="14:14">
      <c r="N193" s="315"/>
    </row>
    <row r="194" ht="15.75" customHeight="1" spans="14:14">
      <c r="N194" s="315"/>
    </row>
    <row r="195" ht="15.75" customHeight="1" spans="14:14">
      <c r="N195" s="315"/>
    </row>
    <row r="196" ht="15.75" customHeight="1" spans="14:14">
      <c r="N196" s="315"/>
    </row>
    <row r="197" ht="15.75" customHeight="1" spans="14:14">
      <c r="N197" s="315"/>
    </row>
    <row r="198" ht="15.75" customHeight="1" spans="14:14">
      <c r="N198" s="315"/>
    </row>
    <row r="199" ht="15.75" customHeight="1" spans="14:14">
      <c r="N199" s="315"/>
    </row>
    <row r="200" ht="15.75" customHeight="1" spans="14:14">
      <c r="N200" s="315"/>
    </row>
    <row r="201" ht="15.75" customHeight="1" spans="14:14">
      <c r="N201" s="315"/>
    </row>
    <row r="202" ht="15.75" customHeight="1" spans="14:14">
      <c r="N202" s="315"/>
    </row>
    <row r="203" ht="15.75" customHeight="1" spans="14:14">
      <c r="N203" s="315"/>
    </row>
    <row r="204" ht="15.75" customHeight="1" spans="14:14">
      <c r="N204" s="315"/>
    </row>
    <row r="205" ht="15.75" customHeight="1" spans="14:14">
      <c r="N205" s="315"/>
    </row>
    <row r="206" ht="15.75" customHeight="1" spans="14:14">
      <c r="N206" s="315"/>
    </row>
    <row r="207" ht="15.75" customHeight="1" spans="14:14">
      <c r="N207" s="315"/>
    </row>
    <row r="208" ht="15.75" customHeight="1" spans="14:14">
      <c r="N208" s="315"/>
    </row>
    <row r="209" ht="15.75" customHeight="1" spans="14:14">
      <c r="N209" s="315"/>
    </row>
    <row r="210" ht="15.75" customHeight="1" spans="14:14">
      <c r="N210" s="315"/>
    </row>
    <row r="211" ht="15.75" customHeight="1" spans="14:14">
      <c r="N211" s="315"/>
    </row>
    <row r="212" ht="15.75" customHeight="1" spans="14:14">
      <c r="N212" s="315"/>
    </row>
    <row r="213" ht="15.75" customHeight="1" spans="14:14">
      <c r="N213" s="315"/>
    </row>
    <row r="214" ht="15.75" customHeight="1" spans="14:14">
      <c r="N214" s="315"/>
    </row>
    <row r="215" ht="15.75" customHeight="1" spans="14:14">
      <c r="N215" s="315"/>
    </row>
    <row r="216" ht="15.75" customHeight="1" spans="14:14">
      <c r="N216" s="315"/>
    </row>
    <row r="217" ht="15.75" customHeight="1" spans="14:14">
      <c r="N217" s="315"/>
    </row>
    <row r="218" ht="15.75" customHeight="1" spans="14:14">
      <c r="N218" s="315"/>
    </row>
    <row r="219" ht="15.75" customHeight="1" spans="14:14">
      <c r="N219" s="315"/>
    </row>
    <row r="220" ht="15.75" customHeight="1" spans="14:14">
      <c r="N220" s="315"/>
    </row>
    <row r="221" ht="15.75" customHeight="1" spans="14:14">
      <c r="N221" s="315"/>
    </row>
    <row r="222" ht="15.75" customHeight="1" spans="14:14">
      <c r="N222" s="315"/>
    </row>
    <row r="223" ht="15.75" customHeight="1" spans="14:14">
      <c r="N223" s="315"/>
    </row>
    <row r="224" ht="15.75" customHeight="1" spans="14:14">
      <c r="N224" s="315"/>
    </row>
    <row r="225" ht="15.75" customHeight="1" spans="14:14">
      <c r="N225" s="315"/>
    </row>
    <row r="226" ht="15.75" customHeight="1" spans="14:14">
      <c r="N226" s="315"/>
    </row>
    <row r="227" ht="15.75" customHeight="1" spans="14:14">
      <c r="N227" s="315"/>
    </row>
    <row r="228" ht="15.75" customHeight="1" spans="14:14">
      <c r="N228" s="315"/>
    </row>
    <row r="229" ht="15.75" customHeight="1" spans="14:14">
      <c r="N229" s="315"/>
    </row>
    <row r="230" ht="15.75" customHeight="1" spans="14:14">
      <c r="N230" s="315"/>
    </row>
    <row r="231" ht="15.75" customHeight="1" spans="14:14">
      <c r="N231" s="315"/>
    </row>
    <row r="232" ht="15.75" customHeight="1" spans="14:14">
      <c r="N232" s="315"/>
    </row>
    <row r="233" ht="15.75" customHeight="1" spans="14:14">
      <c r="N233" s="315"/>
    </row>
    <row r="234" ht="15.75" customHeight="1" spans="14:14">
      <c r="N234" s="315"/>
    </row>
    <row r="235" ht="15.75" customHeight="1" spans="14:14">
      <c r="N235" s="315"/>
    </row>
    <row r="236" ht="15.75" customHeight="1" spans="14:14">
      <c r="N236" s="315"/>
    </row>
    <row r="237" ht="15.75" customHeight="1" spans="14:14">
      <c r="N237" s="315"/>
    </row>
    <row r="238" ht="15.75" customHeight="1" spans="14:14">
      <c r="N238" s="315"/>
    </row>
    <row r="239" ht="15.75" customHeight="1" spans="14:14">
      <c r="N239" s="315"/>
    </row>
    <row r="240" ht="15.75" customHeight="1" spans="14:14">
      <c r="N240" s="315"/>
    </row>
    <row r="241" ht="15.75" customHeight="1" spans="14:14">
      <c r="N241" s="315"/>
    </row>
    <row r="242" ht="15.75" customHeight="1" spans="14:14">
      <c r="N242" s="315"/>
    </row>
    <row r="243" ht="15.75" customHeight="1" spans="14:14">
      <c r="N243" s="315"/>
    </row>
    <row r="244" ht="15.75" customHeight="1" spans="14:14">
      <c r="N244" s="315"/>
    </row>
    <row r="245" ht="15.75" customHeight="1" spans="14:14">
      <c r="N245" s="315"/>
    </row>
    <row r="246" ht="15.75" customHeight="1" spans="14:14">
      <c r="N246" s="315"/>
    </row>
    <row r="247" ht="15.75" customHeight="1" spans="14:14">
      <c r="N247" s="315"/>
    </row>
    <row r="248" ht="15.75" customHeight="1" spans="14:14">
      <c r="N248" s="315"/>
    </row>
    <row r="249" ht="15.75" customHeight="1" spans="14:14">
      <c r="N249" s="315"/>
    </row>
    <row r="250" ht="15.75" customHeight="1" spans="14:14">
      <c r="N250" s="315"/>
    </row>
    <row r="251" ht="15.75" customHeight="1" spans="14:14">
      <c r="N251" s="315"/>
    </row>
    <row r="252" ht="15.75" customHeight="1" spans="14:14">
      <c r="N252" s="315"/>
    </row>
    <row r="253" ht="15.75" customHeight="1" spans="14:14">
      <c r="N253" s="315"/>
    </row>
    <row r="254" ht="15.75" customHeight="1" spans="14:14">
      <c r="N254" s="315"/>
    </row>
    <row r="255" ht="15.75" customHeight="1" spans="14:14">
      <c r="N255" s="315"/>
    </row>
    <row r="256" ht="15.75" customHeight="1" spans="14:14">
      <c r="N256" s="315"/>
    </row>
    <row r="257" ht="15.75" customHeight="1" spans="14:14">
      <c r="N257" s="315"/>
    </row>
    <row r="258" ht="15.75" customHeight="1" spans="14:14">
      <c r="N258" s="315"/>
    </row>
    <row r="259" ht="15.75" customHeight="1" spans="14:14">
      <c r="N259" s="315"/>
    </row>
    <row r="260" ht="15.75" customHeight="1" spans="14:14">
      <c r="N260" s="315"/>
    </row>
    <row r="261" ht="15.75" customHeight="1" spans="14:14">
      <c r="N261" s="315"/>
    </row>
    <row r="262" ht="15.75" customHeight="1" spans="14:14">
      <c r="N262" s="315"/>
    </row>
    <row r="263" ht="15.75" customHeight="1" spans="14:14">
      <c r="N263" s="315"/>
    </row>
    <row r="264" ht="15.75" customHeight="1" spans="14:14">
      <c r="N264" s="315"/>
    </row>
    <row r="265" ht="15.75" customHeight="1" spans="14:14">
      <c r="N265" s="315"/>
    </row>
    <row r="266" ht="15.75" customHeight="1" spans="14:14">
      <c r="N266" s="315"/>
    </row>
    <row r="267" ht="15.75" customHeight="1" spans="14:14">
      <c r="N267" s="315"/>
    </row>
    <row r="268" ht="15.75" customHeight="1" spans="14:14">
      <c r="N268" s="315"/>
    </row>
    <row r="269" ht="15.75" customHeight="1" spans="14:14">
      <c r="N269" s="315"/>
    </row>
    <row r="270" ht="15.75" customHeight="1" spans="14:14">
      <c r="N270" s="315"/>
    </row>
    <row r="271" ht="15.75" customHeight="1" spans="14:14">
      <c r="N271" s="315"/>
    </row>
    <row r="272" ht="15.75" customHeight="1" spans="14:14">
      <c r="N272" s="315"/>
    </row>
    <row r="273" ht="15.75" customHeight="1" spans="14:14">
      <c r="N273" s="315"/>
    </row>
    <row r="274" ht="15.75" customHeight="1" spans="14:14">
      <c r="N274" s="315"/>
    </row>
    <row r="275" ht="15.75" customHeight="1" spans="14:14">
      <c r="N275" s="315"/>
    </row>
    <row r="276" ht="15.75" customHeight="1" spans="14:14">
      <c r="N276" s="315"/>
    </row>
    <row r="277" ht="15.75" customHeight="1" spans="14:14">
      <c r="N277" s="315"/>
    </row>
    <row r="278" ht="15.75" customHeight="1" spans="14:14">
      <c r="N278" s="315"/>
    </row>
    <row r="279" ht="15.75" customHeight="1" spans="14:14">
      <c r="N279" s="315"/>
    </row>
    <row r="280" ht="15.75" customHeight="1" spans="14:14">
      <c r="N280" s="315"/>
    </row>
    <row r="281" ht="15.75" customHeight="1" spans="14:14">
      <c r="N281" s="315"/>
    </row>
    <row r="282" ht="15.75" customHeight="1" spans="14:14">
      <c r="N282" s="315"/>
    </row>
    <row r="283" ht="15.75" customHeight="1" spans="14:14">
      <c r="N283" s="315"/>
    </row>
    <row r="284" ht="15.75" customHeight="1" spans="14:14">
      <c r="N284" s="315"/>
    </row>
    <row r="285" ht="15.75" customHeight="1" spans="14:14">
      <c r="N285" s="315"/>
    </row>
    <row r="286" ht="15.75" customHeight="1" spans="14:14">
      <c r="N286" s="315"/>
    </row>
    <row r="287" ht="15.75" customHeight="1" spans="14:14">
      <c r="N287" s="315"/>
    </row>
    <row r="288" ht="15.75" customHeight="1" spans="14:14">
      <c r="N288" s="315"/>
    </row>
    <row r="289" ht="15.75" customHeight="1" spans="14:14">
      <c r="N289" s="315"/>
    </row>
    <row r="290" ht="15.75" customHeight="1" spans="14:14">
      <c r="N290" s="315"/>
    </row>
    <row r="291" ht="15.75" customHeight="1" spans="14:14">
      <c r="N291" s="315"/>
    </row>
    <row r="292" ht="15.75" customHeight="1" spans="14:14">
      <c r="N292" s="315"/>
    </row>
    <row r="293" ht="15.75" customHeight="1" spans="14:14">
      <c r="N293" s="315"/>
    </row>
    <row r="294" ht="15.75" customHeight="1" spans="14:14">
      <c r="N294" s="315"/>
    </row>
    <row r="295" ht="15.75" customHeight="1" spans="14:14">
      <c r="N295" s="315"/>
    </row>
    <row r="296" ht="15.75" customHeight="1" spans="14:14">
      <c r="N296" s="315"/>
    </row>
    <row r="297" ht="15.75" customHeight="1" spans="14:14">
      <c r="N297" s="315"/>
    </row>
    <row r="298" ht="15.75" customHeight="1" spans="14:14">
      <c r="N298" s="315"/>
    </row>
    <row r="299" ht="15.75" customHeight="1" spans="14:14">
      <c r="N299" s="315"/>
    </row>
    <row r="300" ht="15.75" customHeight="1" spans="14:14">
      <c r="N300" s="315"/>
    </row>
    <row r="301" ht="15.75" customHeight="1" spans="14:14">
      <c r="N301" s="315"/>
    </row>
    <row r="302" ht="15.75" customHeight="1" spans="14:14">
      <c r="N302" s="315"/>
    </row>
    <row r="303" ht="15.75" customHeight="1" spans="14:14">
      <c r="N303" s="315"/>
    </row>
    <row r="304" ht="15.75" customHeight="1" spans="14:14">
      <c r="N304" s="315"/>
    </row>
    <row r="305" ht="15.75" customHeight="1" spans="14:14">
      <c r="N305" s="315"/>
    </row>
    <row r="306" ht="15.75" customHeight="1" spans="14:14">
      <c r="N306" s="315"/>
    </row>
    <row r="307" ht="15.75" customHeight="1" spans="14:14">
      <c r="N307" s="315"/>
    </row>
    <row r="308" ht="15.75" customHeight="1" spans="14:14">
      <c r="N308" s="315"/>
    </row>
    <row r="309" ht="15.75" customHeight="1" spans="14:14">
      <c r="N309" s="315"/>
    </row>
    <row r="310" ht="15.75" customHeight="1" spans="14:14">
      <c r="N310" s="315"/>
    </row>
    <row r="311" ht="15.75" customHeight="1" spans="14:14">
      <c r="N311" s="315"/>
    </row>
    <row r="312" ht="15.75" customHeight="1" spans="14:14">
      <c r="N312" s="315"/>
    </row>
    <row r="313" ht="15.75" customHeight="1" spans="14:14">
      <c r="N313" s="315"/>
    </row>
    <row r="314" ht="15.75" customHeight="1" spans="14:14">
      <c r="N314" s="315"/>
    </row>
    <row r="315" ht="15.75" customHeight="1" spans="14:14">
      <c r="N315" s="315"/>
    </row>
    <row r="316" ht="15.75" customHeight="1" spans="14:14">
      <c r="N316" s="315"/>
    </row>
    <row r="317" ht="15.75" customHeight="1" spans="14:14">
      <c r="N317" s="315"/>
    </row>
    <row r="318" ht="15.75" customHeight="1" spans="14:14">
      <c r="N318" s="315"/>
    </row>
    <row r="319" ht="15.75" customHeight="1" spans="14:14">
      <c r="N319" s="315"/>
    </row>
    <row r="320" ht="15.75" customHeight="1" spans="14:14">
      <c r="N320" s="315"/>
    </row>
    <row r="321" ht="15.75" customHeight="1" spans="14:14">
      <c r="N321" s="315"/>
    </row>
    <row r="322" ht="15.75" customHeight="1" spans="14:14">
      <c r="N322" s="315"/>
    </row>
    <row r="323" ht="15.75" customHeight="1" spans="14:14">
      <c r="N323" s="315"/>
    </row>
    <row r="324" ht="15.75" customHeight="1" spans="14:14">
      <c r="N324" s="315"/>
    </row>
    <row r="325" ht="15.75" customHeight="1" spans="14:14">
      <c r="N325" s="315"/>
    </row>
    <row r="326" ht="15.75" customHeight="1" spans="14:14">
      <c r="N326" s="315"/>
    </row>
    <row r="327" ht="15.75" customHeight="1" spans="14:14">
      <c r="N327" s="315"/>
    </row>
    <row r="328" ht="15.75" customHeight="1" spans="14:14">
      <c r="N328" s="315"/>
    </row>
    <row r="329" ht="15.75" customHeight="1" spans="14:14">
      <c r="N329" s="315"/>
    </row>
    <row r="330" ht="15.75" customHeight="1" spans="14:14">
      <c r="N330" s="315"/>
    </row>
    <row r="331" ht="15.75" customHeight="1" spans="14:14">
      <c r="N331" s="315"/>
    </row>
    <row r="332" ht="15.75" customHeight="1" spans="14:14">
      <c r="N332" s="315"/>
    </row>
    <row r="333" ht="15.75" customHeight="1" spans="14:14">
      <c r="N333" s="315"/>
    </row>
    <row r="334" ht="15.75" customHeight="1" spans="14:14">
      <c r="N334" s="315"/>
    </row>
    <row r="335" ht="15.75" customHeight="1" spans="14:14">
      <c r="N335" s="315"/>
    </row>
    <row r="336" ht="15.75" customHeight="1" spans="14:14">
      <c r="N336" s="315"/>
    </row>
    <row r="337" ht="15.75" customHeight="1" spans="14:14">
      <c r="N337" s="315"/>
    </row>
    <row r="338" ht="15.75" customHeight="1" spans="14:14">
      <c r="N338" s="315"/>
    </row>
    <row r="339" ht="15.75" customHeight="1" spans="14:14">
      <c r="N339" s="315"/>
    </row>
    <row r="340" ht="15.75" customHeight="1" spans="14:14">
      <c r="N340" s="315"/>
    </row>
    <row r="341" ht="15.75" customHeight="1" spans="14:14">
      <c r="N341" s="315"/>
    </row>
    <row r="342" ht="15.75" customHeight="1" spans="14:14">
      <c r="N342" s="315"/>
    </row>
    <row r="343" ht="15.75" customHeight="1" spans="14:14">
      <c r="N343" s="315"/>
    </row>
    <row r="344" ht="15.75" customHeight="1" spans="14:14">
      <c r="N344" s="315"/>
    </row>
    <row r="345" ht="15.75" customHeight="1" spans="14:14">
      <c r="N345" s="315"/>
    </row>
    <row r="346" ht="15.75" customHeight="1" spans="14:14">
      <c r="N346" s="315"/>
    </row>
    <row r="347" ht="15.75" customHeight="1" spans="14:14">
      <c r="N347" s="315"/>
    </row>
    <row r="348" ht="15.75" customHeight="1" spans="14:14">
      <c r="N348" s="315"/>
    </row>
    <row r="349" ht="15.75" customHeight="1" spans="14:14">
      <c r="N349" s="315"/>
    </row>
    <row r="350" ht="15.75" customHeight="1" spans="14:14">
      <c r="N350" s="315"/>
    </row>
    <row r="351" ht="15.75" customHeight="1" spans="14:14">
      <c r="N351" s="315"/>
    </row>
    <row r="352" ht="15.75" customHeight="1" spans="14:14">
      <c r="N352" s="315"/>
    </row>
    <row r="353" ht="15.75" customHeight="1" spans="14:14">
      <c r="N353" s="315"/>
    </row>
    <row r="354" ht="15.75" customHeight="1" spans="14:14">
      <c r="N354" s="315"/>
    </row>
    <row r="355" ht="15.75" customHeight="1" spans="14:14">
      <c r="N355" s="315"/>
    </row>
    <row r="356" ht="15.75" customHeight="1" spans="14:14">
      <c r="N356" s="315"/>
    </row>
    <row r="357" ht="15.75" customHeight="1" spans="14:14">
      <c r="N357" s="315"/>
    </row>
    <row r="358" ht="15.75" customHeight="1" spans="14:14">
      <c r="N358" s="315"/>
    </row>
    <row r="359" ht="15.75" customHeight="1" spans="14:14">
      <c r="N359" s="315"/>
    </row>
    <row r="360" ht="15.75" customHeight="1" spans="14:14">
      <c r="N360" s="315"/>
    </row>
    <row r="361" ht="15.75" customHeight="1" spans="14:14">
      <c r="N361" s="315"/>
    </row>
    <row r="362" ht="15.75" customHeight="1" spans="14:14">
      <c r="N362" s="315"/>
    </row>
    <row r="363" ht="15.75" customHeight="1" spans="14:14">
      <c r="N363" s="315"/>
    </row>
    <row r="364" ht="15.75" customHeight="1" spans="14:14">
      <c r="N364" s="315"/>
    </row>
    <row r="365" ht="15.75" customHeight="1" spans="14:14">
      <c r="N365" s="315"/>
    </row>
    <row r="366" ht="15.75" customHeight="1" spans="14:14">
      <c r="N366" s="315"/>
    </row>
    <row r="367" ht="15.75" customHeight="1" spans="14:14">
      <c r="N367" s="315"/>
    </row>
    <row r="368" ht="15.75" customHeight="1" spans="14:14">
      <c r="N368" s="315"/>
    </row>
    <row r="369" ht="15.75" customHeight="1" spans="14:14">
      <c r="N369" s="315"/>
    </row>
    <row r="370" ht="15.75" customHeight="1" spans="14:14">
      <c r="N370" s="315"/>
    </row>
    <row r="371" ht="15.75" customHeight="1" spans="14:14">
      <c r="N371" s="315"/>
    </row>
    <row r="372" ht="15.75" customHeight="1" spans="14:14">
      <c r="N372" s="315"/>
    </row>
    <row r="373" ht="15.75" customHeight="1" spans="14:14">
      <c r="N373" s="315"/>
    </row>
    <row r="374" ht="15.75" customHeight="1" spans="14:14">
      <c r="N374" s="315"/>
    </row>
    <row r="375" ht="15.75" customHeight="1" spans="14:14">
      <c r="N375" s="315"/>
    </row>
    <row r="376" ht="15.75" customHeight="1" spans="14:14">
      <c r="N376" s="315"/>
    </row>
    <row r="377" ht="15.75" customHeight="1" spans="14:14">
      <c r="N377" s="315"/>
    </row>
    <row r="378" ht="15.75" customHeight="1" spans="14:14">
      <c r="N378" s="315"/>
    </row>
    <row r="379" ht="15.75" customHeight="1" spans="14:14">
      <c r="N379" s="315"/>
    </row>
    <row r="380" ht="15.75" customHeight="1" spans="14:14">
      <c r="N380" s="315"/>
    </row>
    <row r="381" ht="15.75" customHeight="1" spans="14:14">
      <c r="N381" s="315"/>
    </row>
    <row r="382" ht="15.75" customHeight="1" spans="14:14">
      <c r="N382" s="315"/>
    </row>
    <row r="383" ht="15.75" customHeight="1" spans="14:14">
      <c r="N383" s="315"/>
    </row>
    <row r="384" ht="15.75" customHeight="1" spans="14:14">
      <c r="N384" s="315"/>
    </row>
    <row r="385" ht="15.75" customHeight="1" spans="14:14">
      <c r="N385" s="315"/>
    </row>
    <row r="386" ht="15.75" customHeight="1" spans="14:14">
      <c r="N386" s="315"/>
    </row>
    <row r="387" ht="15.75" customHeight="1" spans="14:14">
      <c r="N387" s="315"/>
    </row>
    <row r="388" ht="15.75" customHeight="1" spans="14:14">
      <c r="N388" s="315"/>
    </row>
    <row r="389" ht="15.75" customHeight="1" spans="14:14">
      <c r="N389" s="315"/>
    </row>
    <row r="390" ht="15.75" customHeight="1" spans="14:14">
      <c r="N390" s="315"/>
    </row>
    <row r="391" ht="15.75" customHeight="1" spans="14:14">
      <c r="N391" s="315"/>
    </row>
    <row r="392" ht="15.75" customHeight="1" spans="14:14">
      <c r="N392" s="315"/>
    </row>
    <row r="393" ht="15.75" customHeight="1" spans="14:14">
      <c r="N393" s="315"/>
    </row>
    <row r="394" ht="15.75" customHeight="1" spans="14:14">
      <c r="N394" s="315"/>
    </row>
    <row r="395" ht="15.75" customHeight="1" spans="14:14">
      <c r="N395" s="315"/>
    </row>
    <row r="396" ht="15.75" customHeight="1" spans="14:14">
      <c r="N396" s="315"/>
    </row>
    <row r="397" ht="15.75" customHeight="1" spans="14:14">
      <c r="N397" s="315"/>
    </row>
    <row r="398" ht="15.75" customHeight="1" spans="14:14">
      <c r="N398" s="315"/>
    </row>
    <row r="399" ht="15.75" customHeight="1" spans="14:14">
      <c r="N399" s="315"/>
    </row>
    <row r="400" ht="15.75" customHeight="1" spans="14:14">
      <c r="N400" s="315"/>
    </row>
    <row r="401" ht="15.75" customHeight="1" spans="14:14">
      <c r="N401" s="315"/>
    </row>
    <row r="402" ht="15.75" customHeight="1" spans="14:14">
      <c r="N402" s="315"/>
    </row>
    <row r="403" ht="15.75" customHeight="1" spans="14:14">
      <c r="N403" s="315"/>
    </row>
    <row r="404" ht="15.75" customHeight="1" spans="14:14">
      <c r="N404" s="315"/>
    </row>
    <row r="405" ht="15.75" customHeight="1" spans="14:14">
      <c r="N405" s="315"/>
    </row>
    <row r="406" ht="15.75" customHeight="1" spans="14:14">
      <c r="N406" s="315"/>
    </row>
    <row r="407" ht="15.75" customHeight="1" spans="14:14">
      <c r="N407" s="315"/>
    </row>
    <row r="408" ht="15.75" customHeight="1" spans="14:14">
      <c r="N408" s="315"/>
    </row>
    <row r="409" ht="15.75" customHeight="1" spans="14:14">
      <c r="N409" s="315"/>
    </row>
    <row r="410" ht="15.75" customHeight="1" spans="14:14">
      <c r="N410" s="315"/>
    </row>
    <row r="411" ht="15.75" customHeight="1" spans="14:14">
      <c r="N411" s="315"/>
    </row>
    <row r="412" ht="15.75" customHeight="1" spans="14:14">
      <c r="N412" s="315"/>
    </row>
    <row r="413" ht="15.75" customHeight="1" spans="14:14">
      <c r="N413" s="315"/>
    </row>
    <row r="414" ht="15.75" customHeight="1" spans="14:14">
      <c r="N414" s="315"/>
    </row>
    <row r="415" ht="15.75" customHeight="1" spans="14:14">
      <c r="N415" s="315"/>
    </row>
    <row r="416" ht="15.75" customHeight="1" spans="14:14">
      <c r="N416" s="315"/>
    </row>
    <row r="417" ht="15.75" customHeight="1" spans="14:14">
      <c r="N417" s="315"/>
    </row>
    <row r="418" ht="15.75" customHeight="1" spans="14:14">
      <c r="N418" s="315"/>
    </row>
    <row r="419" ht="15.75" customHeight="1" spans="14:14">
      <c r="N419" s="315"/>
    </row>
    <row r="420" ht="15.75" customHeight="1" spans="14:14">
      <c r="N420" s="315"/>
    </row>
    <row r="421" ht="15.75" customHeight="1" spans="14:14">
      <c r="N421" s="315"/>
    </row>
    <row r="422" ht="15.75" customHeight="1" spans="14:14">
      <c r="N422" s="315"/>
    </row>
    <row r="423" ht="15.75" customHeight="1" spans="14:14">
      <c r="N423" s="315"/>
    </row>
    <row r="424" ht="15.75" customHeight="1" spans="14:14">
      <c r="N424" s="315"/>
    </row>
    <row r="425" ht="15.75" customHeight="1" spans="14:14">
      <c r="N425" s="315"/>
    </row>
    <row r="426" ht="15.75" customHeight="1" spans="14:14">
      <c r="N426" s="315"/>
    </row>
    <row r="427" ht="15.75" customHeight="1" spans="14:14">
      <c r="N427" s="315"/>
    </row>
    <row r="428" ht="15.75" customHeight="1" spans="14:14">
      <c r="N428" s="315"/>
    </row>
    <row r="429" ht="15.75" customHeight="1" spans="14:14">
      <c r="N429" s="315"/>
    </row>
    <row r="430" ht="15.75" customHeight="1" spans="14:14">
      <c r="N430" s="315"/>
    </row>
    <row r="431" ht="15.75" customHeight="1" spans="14:14">
      <c r="N431" s="315"/>
    </row>
    <row r="432" ht="15.75" customHeight="1" spans="14:14">
      <c r="N432" s="315"/>
    </row>
    <row r="433" ht="15.75" customHeight="1" spans="14:14">
      <c r="N433" s="315"/>
    </row>
    <row r="434" ht="15.75" customHeight="1" spans="14:14">
      <c r="N434" s="315"/>
    </row>
    <row r="435" ht="15.75" customHeight="1" spans="14:14">
      <c r="N435" s="315"/>
    </row>
    <row r="436" ht="15.75" customHeight="1" spans="14:14">
      <c r="N436" s="315"/>
    </row>
    <row r="437" ht="15.75" customHeight="1" spans="14:14">
      <c r="N437" s="315"/>
    </row>
    <row r="438" ht="15.75" customHeight="1" spans="14:14">
      <c r="N438" s="315"/>
    </row>
    <row r="439" ht="15.75" customHeight="1" spans="14:14">
      <c r="N439" s="315"/>
    </row>
    <row r="440" ht="15.75" customHeight="1" spans="14:14">
      <c r="N440" s="315"/>
    </row>
    <row r="441" ht="15.75" customHeight="1" spans="14:14">
      <c r="N441" s="315"/>
    </row>
    <row r="442" ht="15.75" customHeight="1" spans="14:14">
      <c r="N442" s="315"/>
    </row>
    <row r="443" ht="15.75" customHeight="1" spans="14:14">
      <c r="N443" s="315"/>
    </row>
    <row r="444" ht="15.75" customHeight="1" spans="14:14">
      <c r="N444" s="315"/>
    </row>
    <row r="445" ht="15.75" customHeight="1" spans="14:14">
      <c r="N445" s="315"/>
    </row>
    <row r="446" ht="15.75" customHeight="1" spans="14:14">
      <c r="N446" s="315"/>
    </row>
    <row r="447" ht="15.75" customHeight="1" spans="14:14">
      <c r="N447" s="315"/>
    </row>
    <row r="448" ht="15.75" customHeight="1" spans="14:14">
      <c r="N448" s="315"/>
    </row>
    <row r="449" ht="15.75" customHeight="1" spans="14:14">
      <c r="N449" s="315"/>
    </row>
    <row r="450" ht="15.75" customHeight="1" spans="14:14">
      <c r="N450" s="315"/>
    </row>
    <row r="451" ht="15.75" customHeight="1" spans="14:14">
      <c r="N451" s="315"/>
    </row>
    <row r="452" ht="15.75" customHeight="1" spans="14:14">
      <c r="N452" s="315"/>
    </row>
    <row r="453" ht="15.75" customHeight="1" spans="14:14">
      <c r="N453" s="315"/>
    </row>
    <row r="454" ht="15.75" customHeight="1" spans="14:14">
      <c r="N454" s="315"/>
    </row>
    <row r="455" ht="15.75" customHeight="1" spans="14:14">
      <c r="N455" s="315"/>
    </row>
    <row r="456" ht="15.75" customHeight="1" spans="14:14">
      <c r="N456" s="315"/>
    </row>
    <row r="457" ht="15.75" customHeight="1" spans="14:14">
      <c r="N457" s="315"/>
    </row>
    <row r="458" ht="15.75" customHeight="1" spans="14:14">
      <c r="N458" s="315"/>
    </row>
    <row r="459" ht="15.75" customHeight="1" spans="14:14">
      <c r="N459" s="315"/>
    </row>
    <row r="460" ht="15.75" customHeight="1" spans="14:14">
      <c r="N460" s="315"/>
    </row>
    <row r="461" ht="15.75" customHeight="1" spans="14:14">
      <c r="N461" s="315"/>
    </row>
    <row r="462" ht="15.75" customHeight="1" spans="14:14">
      <c r="N462" s="315"/>
    </row>
    <row r="463" ht="15.75" customHeight="1" spans="14:14">
      <c r="N463" s="315"/>
    </row>
    <row r="464" ht="15.75" customHeight="1" spans="14:14">
      <c r="N464" s="315"/>
    </row>
    <row r="465" ht="15.75" customHeight="1" spans="14:14">
      <c r="N465" s="315"/>
    </row>
    <row r="466" ht="15.75" customHeight="1" spans="14:14">
      <c r="N466" s="315"/>
    </row>
    <row r="467" ht="15.75" customHeight="1" spans="14:14">
      <c r="N467" s="315"/>
    </row>
    <row r="468" ht="15.75" customHeight="1" spans="14:14">
      <c r="N468" s="315"/>
    </row>
    <row r="469" ht="15.75" customHeight="1" spans="14:14">
      <c r="N469" s="315"/>
    </row>
    <row r="470" ht="15.75" customHeight="1" spans="14:14">
      <c r="N470" s="315"/>
    </row>
    <row r="471" ht="15.75" customHeight="1" spans="14:14">
      <c r="N471" s="315"/>
    </row>
    <row r="472" ht="15.75" customHeight="1" spans="14:14">
      <c r="N472" s="315"/>
    </row>
    <row r="473" ht="15.75" customHeight="1" spans="14:14">
      <c r="N473" s="315"/>
    </row>
    <row r="474" ht="15.75" customHeight="1" spans="14:14">
      <c r="N474" s="315"/>
    </row>
    <row r="475" ht="15.75" customHeight="1" spans="14:14">
      <c r="N475" s="315"/>
    </row>
    <row r="476" ht="15.75" customHeight="1" spans="14:14">
      <c r="N476" s="315"/>
    </row>
    <row r="477" ht="15.75" customHeight="1" spans="14:14">
      <c r="N477" s="315"/>
    </row>
    <row r="478" ht="15.75" customHeight="1" spans="14:14">
      <c r="N478" s="315"/>
    </row>
    <row r="479" ht="15.75" customHeight="1" spans="14:14">
      <c r="N479" s="315"/>
    </row>
    <row r="480" ht="15.75" customHeight="1" spans="14:14">
      <c r="N480" s="315"/>
    </row>
    <row r="481" ht="15.75" customHeight="1" spans="14:14">
      <c r="N481" s="315"/>
    </row>
    <row r="482" ht="15.75" customHeight="1" spans="14:14">
      <c r="N482" s="315"/>
    </row>
    <row r="483" ht="15.75" customHeight="1" spans="14:14">
      <c r="N483" s="315"/>
    </row>
    <row r="484" ht="15.75" customHeight="1" spans="14:14">
      <c r="N484" s="315"/>
    </row>
    <row r="485" ht="15.75" customHeight="1" spans="14:14">
      <c r="N485" s="315"/>
    </row>
    <row r="486" ht="15.75" customHeight="1" spans="14:14">
      <c r="N486" s="315"/>
    </row>
    <row r="487" ht="15.75" customHeight="1" spans="14:14">
      <c r="N487" s="315"/>
    </row>
    <row r="488" ht="15.75" customHeight="1" spans="14:14">
      <c r="N488" s="315"/>
    </row>
    <row r="489" ht="15.75" customHeight="1" spans="14:14">
      <c r="N489" s="315"/>
    </row>
    <row r="490" ht="15.75" customHeight="1" spans="14:14">
      <c r="N490" s="315"/>
    </row>
    <row r="491" ht="15.75" customHeight="1" spans="14:14">
      <c r="N491" s="315"/>
    </row>
    <row r="492" ht="15.75" customHeight="1" spans="14:14">
      <c r="N492" s="315"/>
    </row>
    <row r="493" ht="15.75" customHeight="1" spans="14:14">
      <c r="N493" s="315"/>
    </row>
    <row r="494" ht="15.75" customHeight="1" spans="14:14">
      <c r="N494" s="315"/>
    </row>
    <row r="495" ht="15.75" customHeight="1" spans="14:14">
      <c r="N495" s="315"/>
    </row>
    <row r="496" ht="15.75" customHeight="1" spans="14:14">
      <c r="N496" s="315"/>
    </row>
    <row r="497" ht="15.75" customHeight="1" spans="14:14">
      <c r="N497" s="315"/>
    </row>
    <row r="498" ht="15.75" customHeight="1" spans="14:14">
      <c r="N498" s="315"/>
    </row>
    <row r="499" ht="15.75" customHeight="1" spans="14:14">
      <c r="N499" s="315"/>
    </row>
    <row r="500" ht="15.75" customHeight="1" spans="14:14">
      <c r="N500" s="315"/>
    </row>
    <row r="501" ht="15.75" customHeight="1" spans="14:14">
      <c r="N501" s="315"/>
    </row>
    <row r="502" ht="15.75" customHeight="1" spans="14:14">
      <c r="N502" s="315"/>
    </row>
    <row r="503" ht="15.75" customHeight="1" spans="14:14">
      <c r="N503" s="315"/>
    </row>
    <row r="504" ht="15.75" customHeight="1" spans="14:14">
      <c r="N504" s="315"/>
    </row>
    <row r="505" ht="15.75" customHeight="1" spans="14:14">
      <c r="N505" s="315"/>
    </row>
    <row r="506" ht="15.75" customHeight="1" spans="14:14">
      <c r="N506" s="315"/>
    </row>
    <row r="507" ht="15.75" customHeight="1" spans="14:14">
      <c r="N507" s="315"/>
    </row>
    <row r="508" ht="15.75" customHeight="1" spans="14:14">
      <c r="N508" s="315"/>
    </row>
    <row r="509" ht="15.75" customHeight="1" spans="14:14">
      <c r="N509" s="315"/>
    </row>
    <row r="510" ht="15.75" customHeight="1" spans="14:14">
      <c r="N510" s="315"/>
    </row>
    <row r="511" ht="15.75" customHeight="1" spans="14:14">
      <c r="N511" s="315"/>
    </row>
    <row r="512" ht="15.75" customHeight="1" spans="14:14">
      <c r="N512" s="315"/>
    </row>
    <row r="513" ht="15.75" customHeight="1" spans="14:14">
      <c r="N513" s="315"/>
    </row>
    <row r="514" ht="15.75" customHeight="1" spans="14:14">
      <c r="N514" s="315"/>
    </row>
    <row r="515" ht="15.75" customHeight="1" spans="14:14">
      <c r="N515" s="315"/>
    </row>
    <row r="516" ht="15.75" customHeight="1" spans="14:14">
      <c r="N516" s="315"/>
    </row>
    <row r="517" ht="15.75" customHeight="1" spans="14:14">
      <c r="N517" s="315"/>
    </row>
    <row r="518" ht="15.75" customHeight="1" spans="14:14">
      <c r="N518" s="315"/>
    </row>
    <row r="519" ht="15.75" customHeight="1" spans="14:14">
      <c r="N519" s="315"/>
    </row>
    <row r="520" ht="15.75" customHeight="1" spans="14:14">
      <c r="N520" s="315"/>
    </row>
    <row r="521" ht="15.75" customHeight="1" spans="14:14">
      <c r="N521" s="315"/>
    </row>
    <row r="522" ht="15.75" customHeight="1" spans="14:14">
      <c r="N522" s="315"/>
    </row>
    <row r="523" ht="15.75" customHeight="1" spans="14:14">
      <c r="N523" s="315"/>
    </row>
    <row r="524" ht="15.75" customHeight="1" spans="14:14">
      <c r="N524" s="315"/>
    </row>
    <row r="525" ht="15.75" customHeight="1" spans="14:14">
      <c r="N525" s="315"/>
    </row>
    <row r="526" ht="15.75" customHeight="1" spans="14:14">
      <c r="N526" s="315"/>
    </row>
    <row r="527" ht="15.75" customHeight="1" spans="14:14">
      <c r="N527" s="315"/>
    </row>
    <row r="528" ht="15.75" customHeight="1" spans="14:14">
      <c r="N528" s="315"/>
    </row>
    <row r="529" ht="15.75" customHeight="1" spans="14:14">
      <c r="N529" s="315"/>
    </row>
    <row r="530" ht="15.75" customHeight="1" spans="14:14">
      <c r="N530" s="315"/>
    </row>
    <row r="531" ht="15.75" customHeight="1" spans="14:14">
      <c r="N531" s="315"/>
    </row>
    <row r="532" ht="15.75" customHeight="1" spans="14:14">
      <c r="N532" s="315"/>
    </row>
    <row r="533" ht="15.75" customHeight="1" spans="14:14">
      <c r="N533" s="315"/>
    </row>
    <row r="534" ht="15.75" customHeight="1" spans="14:14">
      <c r="N534" s="315"/>
    </row>
    <row r="535" ht="15.75" customHeight="1" spans="14:14">
      <c r="N535" s="315"/>
    </row>
    <row r="536" ht="15.75" customHeight="1" spans="14:14">
      <c r="N536" s="315"/>
    </row>
    <row r="537" ht="15.75" customHeight="1" spans="14:14">
      <c r="N537" s="315"/>
    </row>
    <row r="538" ht="15.75" customHeight="1" spans="14:14">
      <c r="N538" s="315"/>
    </row>
    <row r="539" ht="15.75" customHeight="1" spans="14:14">
      <c r="N539" s="315"/>
    </row>
    <row r="540" ht="15.75" customHeight="1" spans="14:14">
      <c r="N540" s="315"/>
    </row>
    <row r="541" ht="15.75" customHeight="1" spans="14:14">
      <c r="N541" s="315"/>
    </row>
    <row r="542" ht="15.75" customHeight="1" spans="14:14">
      <c r="N542" s="315"/>
    </row>
    <row r="543" ht="15.75" customHeight="1" spans="14:14">
      <c r="N543" s="315"/>
    </row>
    <row r="544" ht="15.75" customHeight="1" spans="14:14">
      <c r="N544" s="315"/>
    </row>
    <row r="545" ht="15.75" customHeight="1" spans="14:14">
      <c r="N545" s="315"/>
    </row>
    <row r="546" ht="15.75" customHeight="1" spans="14:14">
      <c r="N546" s="315"/>
    </row>
    <row r="547" ht="15.75" customHeight="1" spans="14:14">
      <c r="N547" s="315"/>
    </row>
    <row r="548" ht="15.75" customHeight="1" spans="14:14">
      <c r="N548" s="315"/>
    </row>
    <row r="549" ht="15.75" customHeight="1" spans="14:14">
      <c r="N549" s="315"/>
    </row>
    <row r="550" ht="15.75" customHeight="1" spans="14:14">
      <c r="N550" s="315"/>
    </row>
    <row r="551" ht="15.75" customHeight="1" spans="14:14">
      <c r="N551" s="315"/>
    </row>
    <row r="552" ht="15.75" customHeight="1" spans="14:14">
      <c r="N552" s="315"/>
    </row>
    <row r="553" ht="15.75" customHeight="1" spans="14:14">
      <c r="N553" s="315"/>
    </row>
    <row r="554" ht="15.75" customHeight="1" spans="14:14">
      <c r="N554" s="315"/>
    </row>
    <row r="555" ht="15.75" customHeight="1" spans="14:14">
      <c r="N555" s="315"/>
    </row>
    <row r="556" ht="15.75" customHeight="1" spans="14:14">
      <c r="N556" s="315"/>
    </row>
    <row r="557" ht="15.75" customHeight="1" spans="14:14">
      <c r="N557" s="315"/>
    </row>
    <row r="558" ht="15.75" customHeight="1" spans="14:14">
      <c r="N558" s="315"/>
    </row>
    <row r="559" ht="15.75" customHeight="1" spans="14:14">
      <c r="N559" s="315"/>
    </row>
    <row r="560" ht="15.75" customHeight="1" spans="14:14">
      <c r="N560" s="315"/>
    </row>
    <row r="561" ht="15.75" customHeight="1" spans="14:14">
      <c r="N561" s="315"/>
    </row>
    <row r="562" ht="15.75" customHeight="1" spans="14:14">
      <c r="N562" s="315"/>
    </row>
    <row r="563" ht="15.75" customHeight="1" spans="14:14">
      <c r="N563" s="315"/>
    </row>
    <row r="564" ht="15.75" customHeight="1" spans="14:14">
      <c r="N564" s="315"/>
    </row>
    <row r="565" ht="15.75" customHeight="1" spans="14:14">
      <c r="N565" s="315"/>
    </row>
    <row r="566" ht="15.75" customHeight="1" spans="14:14">
      <c r="N566" s="315"/>
    </row>
    <row r="567" ht="15.75" customHeight="1" spans="14:14">
      <c r="N567" s="315"/>
    </row>
    <row r="568" ht="15.75" customHeight="1" spans="14:14">
      <c r="N568" s="315"/>
    </row>
    <row r="569" ht="15.75" customHeight="1" spans="14:14">
      <c r="N569" s="315"/>
    </row>
    <row r="570" ht="15.75" customHeight="1" spans="14:14">
      <c r="N570" s="315"/>
    </row>
    <row r="571" ht="15.75" customHeight="1" spans="14:14">
      <c r="N571" s="315"/>
    </row>
    <row r="572" ht="15.75" customHeight="1" spans="14:14">
      <c r="N572" s="315"/>
    </row>
    <row r="573" ht="15.75" customHeight="1" spans="14:14">
      <c r="N573" s="315"/>
    </row>
    <row r="574" ht="15.75" customHeight="1" spans="14:14">
      <c r="N574" s="315"/>
    </row>
    <row r="575" ht="15.75" customHeight="1" spans="14:14">
      <c r="N575" s="315"/>
    </row>
    <row r="576" ht="15.75" customHeight="1" spans="14:14">
      <c r="N576" s="315"/>
    </row>
    <row r="577" ht="15.75" customHeight="1" spans="14:14">
      <c r="N577" s="315"/>
    </row>
    <row r="578" ht="15.75" customHeight="1" spans="14:14">
      <c r="N578" s="315"/>
    </row>
    <row r="579" ht="15.75" customHeight="1" spans="14:14">
      <c r="N579" s="315"/>
    </row>
    <row r="580" ht="15.75" customHeight="1" spans="14:14">
      <c r="N580" s="315"/>
    </row>
    <row r="581" ht="15.75" customHeight="1" spans="14:14">
      <c r="N581" s="315"/>
    </row>
    <row r="582" ht="15.75" customHeight="1" spans="14:14">
      <c r="N582" s="315"/>
    </row>
    <row r="583" ht="15.75" customHeight="1" spans="14:14">
      <c r="N583" s="315"/>
    </row>
    <row r="584" ht="15.75" customHeight="1" spans="14:14">
      <c r="N584" s="315"/>
    </row>
    <row r="585" ht="15.75" customHeight="1" spans="14:14">
      <c r="N585" s="315"/>
    </row>
    <row r="586" ht="15.75" customHeight="1" spans="14:14">
      <c r="N586" s="315"/>
    </row>
    <row r="587" ht="15.75" customHeight="1" spans="14:14">
      <c r="N587" s="315"/>
    </row>
    <row r="588" ht="15.75" customHeight="1" spans="14:14">
      <c r="N588" s="315"/>
    </row>
    <row r="589" ht="15.75" customHeight="1" spans="14:14">
      <c r="N589" s="315"/>
    </row>
    <row r="590" ht="15.75" customHeight="1" spans="14:14">
      <c r="N590" s="315"/>
    </row>
    <row r="591" ht="15.75" customHeight="1" spans="14:14">
      <c r="N591" s="315"/>
    </row>
    <row r="592" ht="15.75" customHeight="1" spans="14:14">
      <c r="N592" s="315"/>
    </row>
    <row r="593" ht="15.75" customHeight="1" spans="14:14">
      <c r="N593" s="315"/>
    </row>
    <row r="594" ht="15.75" customHeight="1" spans="14:14">
      <c r="N594" s="315"/>
    </row>
    <row r="595" ht="15.75" customHeight="1" spans="14:14">
      <c r="N595" s="315"/>
    </row>
    <row r="596" ht="15.75" customHeight="1" spans="14:14">
      <c r="N596" s="315"/>
    </row>
    <row r="597" ht="15.75" customHeight="1" spans="14:14">
      <c r="N597" s="315"/>
    </row>
    <row r="598" ht="15.75" customHeight="1" spans="14:14">
      <c r="N598" s="315"/>
    </row>
    <row r="599" ht="15.75" customHeight="1" spans="14:14">
      <c r="N599" s="315"/>
    </row>
    <row r="600" ht="15.75" customHeight="1" spans="14:14">
      <c r="N600" s="315"/>
    </row>
    <row r="601" ht="15.75" customHeight="1" spans="14:14">
      <c r="N601" s="315"/>
    </row>
    <row r="602" ht="15.75" customHeight="1" spans="14:14">
      <c r="N602" s="315"/>
    </row>
    <row r="603" ht="15.75" customHeight="1" spans="14:14">
      <c r="N603" s="315"/>
    </row>
    <row r="604" ht="15.75" customHeight="1" spans="14:14">
      <c r="N604" s="315"/>
    </row>
    <row r="605" ht="15.75" customHeight="1" spans="14:14">
      <c r="N605" s="315"/>
    </row>
    <row r="606" ht="15.75" customHeight="1" spans="14:14">
      <c r="N606" s="315"/>
    </row>
    <row r="607" ht="15.75" customHeight="1" spans="14:14">
      <c r="N607" s="315"/>
    </row>
    <row r="608" ht="15.75" customHeight="1" spans="14:14">
      <c r="N608" s="315"/>
    </row>
    <row r="609" ht="15.75" customHeight="1" spans="14:14">
      <c r="N609" s="315"/>
    </row>
    <row r="610" ht="15.75" customHeight="1" spans="14:14">
      <c r="N610" s="315"/>
    </row>
    <row r="611" ht="15.75" customHeight="1" spans="14:14">
      <c r="N611" s="315"/>
    </row>
    <row r="612" ht="15.75" customHeight="1" spans="14:14">
      <c r="N612" s="315"/>
    </row>
    <row r="613" ht="15.75" customHeight="1" spans="14:14">
      <c r="N613" s="315"/>
    </row>
    <row r="614" ht="15.75" customHeight="1" spans="14:14">
      <c r="N614" s="315"/>
    </row>
    <row r="615" ht="15.75" customHeight="1" spans="14:14">
      <c r="N615" s="315"/>
    </row>
    <row r="616" ht="15.75" customHeight="1" spans="14:14">
      <c r="N616" s="315"/>
    </row>
    <row r="617" ht="15.75" customHeight="1" spans="14:14">
      <c r="N617" s="315"/>
    </row>
    <row r="618" ht="15.75" customHeight="1" spans="14:14">
      <c r="N618" s="315"/>
    </row>
    <row r="619" ht="15.75" customHeight="1" spans="14:14">
      <c r="N619" s="315"/>
    </row>
    <row r="620" ht="15.75" customHeight="1" spans="14:14">
      <c r="N620" s="315"/>
    </row>
    <row r="621" ht="15.75" customHeight="1" spans="14:14">
      <c r="N621" s="315"/>
    </row>
    <row r="622" ht="15.75" customHeight="1" spans="14:14">
      <c r="N622" s="315"/>
    </row>
    <row r="623" ht="15.75" customHeight="1" spans="14:14">
      <c r="N623" s="315"/>
    </row>
    <row r="624" ht="15.75" customHeight="1" spans="14:14">
      <c r="N624" s="315"/>
    </row>
    <row r="625" ht="15.75" customHeight="1" spans="14:14">
      <c r="N625" s="315"/>
    </row>
    <row r="626" ht="15.75" customHeight="1" spans="14:14">
      <c r="N626" s="315"/>
    </row>
    <row r="627" ht="15.75" customHeight="1" spans="14:14">
      <c r="N627" s="315"/>
    </row>
    <row r="628" ht="15.75" customHeight="1" spans="14:14">
      <c r="N628" s="315"/>
    </row>
    <row r="629" ht="15.75" customHeight="1" spans="14:14">
      <c r="N629" s="315"/>
    </row>
    <row r="630" ht="15.75" customHeight="1" spans="14:14">
      <c r="N630" s="315"/>
    </row>
    <row r="631" ht="15.75" customHeight="1" spans="14:14">
      <c r="N631" s="315"/>
    </row>
    <row r="632" ht="15.75" customHeight="1" spans="14:14">
      <c r="N632" s="315"/>
    </row>
    <row r="633" ht="15.75" customHeight="1" spans="14:14">
      <c r="N633" s="315"/>
    </row>
    <row r="634" ht="15.75" customHeight="1" spans="14:14">
      <c r="N634" s="315"/>
    </row>
    <row r="635" ht="15.75" customHeight="1" spans="14:14">
      <c r="N635" s="315"/>
    </row>
    <row r="636" ht="15.75" customHeight="1" spans="14:14">
      <c r="N636" s="315"/>
    </row>
    <row r="637" ht="15.75" customHeight="1" spans="14:14">
      <c r="N637" s="315"/>
    </row>
    <row r="638" ht="15.75" customHeight="1" spans="14:14">
      <c r="N638" s="315"/>
    </row>
    <row r="639" ht="15.75" customHeight="1" spans="14:14">
      <c r="N639" s="315"/>
    </row>
    <row r="640" ht="15.75" customHeight="1" spans="14:14">
      <c r="N640" s="315"/>
    </row>
    <row r="641" ht="15.75" customHeight="1" spans="14:14">
      <c r="N641" s="315"/>
    </row>
    <row r="642" ht="15.75" customHeight="1" spans="14:14">
      <c r="N642" s="315"/>
    </row>
    <row r="643" ht="15.75" customHeight="1" spans="14:14">
      <c r="N643" s="315"/>
    </row>
    <row r="644" ht="15.75" customHeight="1" spans="14:14">
      <c r="N644" s="315"/>
    </row>
    <row r="645" ht="15.75" customHeight="1" spans="14:14">
      <c r="N645" s="315"/>
    </row>
    <row r="646" ht="15.75" customHeight="1" spans="14:14">
      <c r="N646" s="315"/>
    </row>
    <row r="647" ht="15.75" customHeight="1" spans="14:14">
      <c r="N647" s="315"/>
    </row>
    <row r="648" ht="15.75" customHeight="1" spans="14:14">
      <c r="N648" s="315"/>
    </row>
    <row r="649" ht="15.75" customHeight="1" spans="14:14">
      <c r="N649" s="315"/>
    </row>
    <row r="650" ht="15.75" customHeight="1" spans="14:14">
      <c r="N650" s="315"/>
    </row>
    <row r="651" ht="15.75" customHeight="1" spans="14:14">
      <c r="N651" s="315"/>
    </row>
    <row r="652" ht="15.75" customHeight="1" spans="14:14">
      <c r="N652" s="315"/>
    </row>
    <row r="653" ht="15.75" customHeight="1" spans="14:14">
      <c r="N653" s="315"/>
    </row>
    <row r="654" ht="15.75" customHeight="1" spans="14:14">
      <c r="N654" s="315"/>
    </row>
    <row r="655" ht="15.75" customHeight="1" spans="14:14">
      <c r="N655" s="315"/>
    </row>
    <row r="656" ht="15.75" customHeight="1" spans="14:14">
      <c r="N656" s="315"/>
    </row>
    <row r="657" ht="15.75" customHeight="1" spans="14:14">
      <c r="N657" s="315"/>
    </row>
    <row r="658" ht="15.75" customHeight="1" spans="14:14">
      <c r="N658" s="315"/>
    </row>
    <row r="659" ht="15.75" customHeight="1" spans="14:14">
      <c r="N659" s="315"/>
    </row>
    <row r="660" ht="15.75" customHeight="1" spans="14:14">
      <c r="N660" s="315"/>
    </row>
    <row r="661" ht="15.75" customHeight="1" spans="14:14">
      <c r="N661" s="315"/>
    </row>
    <row r="662" ht="15.75" customHeight="1" spans="14:14">
      <c r="N662" s="315"/>
    </row>
    <row r="663" ht="15.75" customHeight="1" spans="14:14">
      <c r="N663" s="315"/>
    </row>
    <row r="664" ht="15.75" customHeight="1" spans="14:14">
      <c r="N664" s="315"/>
    </row>
    <row r="665" ht="15.75" customHeight="1" spans="14:14">
      <c r="N665" s="315"/>
    </row>
    <row r="666" ht="15.75" customHeight="1" spans="14:14">
      <c r="N666" s="315"/>
    </row>
    <row r="667" ht="15.75" customHeight="1" spans="14:14">
      <c r="N667" s="315"/>
    </row>
    <row r="668" ht="15.75" customHeight="1" spans="14:14">
      <c r="N668" s="315"/>
    </row>
    <row r="669" ht="15.75" customHeight="1" spans="14:14">
      <c r="N669" s="315"/>
    </row>
    <row r="670" ht="15.75" customHeight="1" spans="14:14">
      <c r="N670" s="315"/>
    </row>
    <row r="671" ht="15.75" customHeight="1" spans="14:14">
      <c r="N671" s="315"/>
    </row>
    <row r="672" ht="15.75" customHeight="1" spans="14:14">
      <c r="N672" s="315"/>
    </row>
    <row r="673" ht="15.75" customHeight="1" spans="14:14">
      <c r="N673" s="315"/>
    </row>
    <row r="674" ht="15.75" customHeight="1" spans="14:14">
      <c r="N674" s="315"/>
    </row>
    <row r="675" ht="15.75" customHeight="1" spans="14:14">
      <c r="N675" s="315"/>
    </row>
    <row r="676" ht="15.75" customHeight="1" spans="14:14">
      <c r="N676" s="315"/>
    </row>
    <row r="677" ht="15.75" customHeight="1" spans="14:14">
      <c r="N677" s="315"/>
    </row>
    <row r="678" ht="15.75" customHeight="1" spans="14:14">
      <c r="N678" s="315"/>
    </row>
    <row r="679" ht="15.75" customHeight="1" spans="14:14">
      <c r="N679" s="315"/>
    </row>
    <row r="680" ht="15.75" customHeight="1" spans="14:14">
      <c r="N680" s="315"/>
    </row>
    <row r="681" ht="15.75" customHeight="1" spans="14:14">
      <c r="N681" s="315"/>
    </row>
    <row r="682" ht="15.75" customHeight="1" spans="14:14">
      <c r="N682" s="315"/>
    </row>
    <row r="683" ht="15.75" customHeight="1" spans="14:14">
      <c r="N683" s="315"/>
    </row>
    <row r="684" ht="15.75" customHeight="1" spans="14:14">
      <c r="N684" s="315"/>
    </row>
    <row r="685" ht="15.75" customHeight="1" spans="14:14">
      <c r="N685" s="315"/>
    </row>
    <row r="686" ht="15.75" customHeight="1" spans="14:14">
      <c r="N686" s="315"/>
    </row>
    <row r="687" ht="15.75" customHeight="1" spans="14:14">
      <c r="N687" s="315"/>
    </row>
    <row r="688" ht="15.75" customHeight="1" spans="14:14">
      <c r="N688" s="315"/>
    </row>
    <row r="689" ht="15.75" customHeight="1" spans="14:14">
      <c r="N689" s="315"/>
    </row>
    <row r="690" ht="15.75" customHeight="1" spans="14:14">
      <c r="N690" s="315"/>
    </row>
    <row r="691" ht="15.75" customHeight="1" spans="14:14">
      <c r="N691" s="315"/>
    </row>
    <row r="692" ht="15.75" customHeight="1" spans="14:14">
      <c r="N692" s="315"/>
    </row>
    <row r="693" ht="15.75" customHeight="1" spans="14:14">
      <c r="N693" s="315"/>
    </row>
    <row r="694" ht="15.75" customHeight="1" spans="14:14">
      <c r="N694" s="315"/>
    </row>
    <row r="695" ht="15.75" customHeight="1" spans="14:14">
      <c r="N695" s="315"/>
    </row>
    <row r="696" ht="15.75" customHeight="1" spans="14:14">
      <c r="N696" s="315"/>
    </row>
    <row r="697" ht="15.75" customHeight="1" spans="14:14">
      <c r="N697" s="315"/>
    </row>
    <row r="698" ht="15.75" customHeight="1" spans="14:14">
      <c r="N698" s="315"/>
    </row>
    <row r="699" ht="15.75" customHeight="1" spans="14:14">
      <c r="N699" s="315"/>
    </row>
    <row r="700" ht="15.75" customHeight="1" spans="14:14">
      <c r="N700" s="315"/>
    </row>
    <row r="701" ht="15.75" customHeight="1" spans="14:14">
      <c r="N701" s="315"/>
    </row>
    <row r="702" ht="15.75" customHeight="1" spans="14:14">
      <c r="N702" s="315"/>
    </row>
    <row r="703" ht="15.75" customHeight="1" spans="14:14">
      <c r="N703" s="315"/>
    </row>
    <row r="704" ht="15.75" customHeight="1" spans="14:14">
      <c r="N704" s="315"/>
    </row>
    <row r="705" ht="15.75" customHeight="1" spans="14:14">
      <c r="N705" s="315"/>
    </row>
    <row r="706" ht="15.75" customHeight="1" spans="14:14">
      <c r="N706" s="315"/>
    </row>
    <row r="707" ht="15.75" customHeight="1" spans="14:14">
      <c r="N707" s="315"/>
    </row>
    <row r="708" ht="15.75" customHeight="1" spans="14:14">
      <c r="N708" s="315"/>
    </row>
    <row r="709" ht="15.75" customHeight="1" spans="14:14">
      <c r="N709" s="315"/>
    </row>
    <row r="710" ht="15.75" customHeight="1" spans="14:14">
      <c r="N710" s="315"/>
    </row>
    <row r="711" ht="15.75" customHeight="1" spans="14:14">
      <c r="N711" s="315"/>
    </row>
    <row r="712" ht="15.75" customHeight="1" spans="14:14">
      <c r="N712" s="315"/>
    </row>
    <row r="713" ht="15.75" customHeight="1" spans="14:14">
      <c r="N713" s="315"/>
    </row>
    <row r="714" ht="15.75" customHeight="1" spans="14:14">
      <c r="N714" s="315"/>
    </row>
    <row r="715" ht="15.75" customHeight="1" spans="14:14">
      <c r="N715" s="315"/>
    </row>
    <row r="716" ht="15.75" customHeight="1" spans="14:14">
      <c r="N716" s="315"/>
    </row>
    <row r="717" ht="15.75" customHeight="1" spans="14:14">
      <c r="N717" s="315"/>
    </row>
    <row r="718" ht="15.75" customHeight="1" spans="14:14">
      <c r="N718" s="315"/>
    </row>
    <row r="719" ht="15.75" customHeight="1" spans="14:14">
      <c r="N719" s="315"/>
    </row>
    <row r="720" ht="15.75" customHeight="1" spans="14:14">
      <c r="N720" s="315"/>
    </row>
    <row r="721" ht="15.75" customHeight="1" spans="14:14">
      <c r="N721" s="315"/>
    </row>
    <row r="722" ht="15.75" customHeight="1" spans="14:14">
      <c r="N722" s="315"/>
    </row>
    <row r="723" ht="15.75" customHeight="1" spans="14:14">
      <c r="N723" s="315"/>
    </row>
    <row r="724" ht="15.75" customHeight="1" spans="14:14">
      <c r="N724" s="315"/>
    </row>
    <row r="725" ht="15.75" customHeight="1" spans="14:14">
      <c r="N725" s="315"/>
    </row>
    <row r="726" ht="15.75" customHeight="1" spans="14:14">
      <c r="N726" s="315"/>
    </row>
    <row r="727" ht="15.75" customHeight="1" spans="14:14">
      <c r="N727" s="315"/>
    </row>
    <row r="728" ht="15.75" customHeight="1" spans="14:14">
      <c r="N728" s="315"/>
    </row>
    <row r="729" ht="15.75" customHeight="1" spans="14:14">
      <c r="N729" s="315"/>
    </row>
    <row r="730" ht="15.75" customHeight="1" spans="14:14">
      <c r="N730" s="315"/>
    </row>
    <row r="731" ht="15.75" customHeight="1" spans="14:14">
      <c r="N731" s="315"/>
    </row>
    <row r="732" ht="15.75" customHeight="1" spans="14:14">
      <c r="N732" s="315"/>
    </row>
    <row r="733" ht="15.75" customHeight="1" spans="14:14">
      <c r="N733" s="315"/>
    </row>
    <row r="734" ht="15.75" customHeight="1" spans="14:14">
      <c r="N734" s="315"/>
    </row>
    <row r="735" ht="15.75" customHeight="1" spans="14:14">
      <c r="N735" s="315"/>
    </row>
    <row r="736" ht="15.75" customHeight="1" spans="14:14">
      <c r="N736" s="315"/>
    </row>
    <row r="737" ht="15.75" customHeight="1" spans="14:14">
      <c r="N737" s="315"/>
    </row>
    <row r="738" ht="15.75" customHeight="1" spans="14:14">
      <c r="N738" s="315"/>
    </row>
    <row r="739" ht="15.75" customHeight="1" spans="14:14">
      <c r="N739" s="315"/>
    </row>
    <row r="740" ht="15.75" customHeight="1" spans="14:14">
      <c r="N740" s="315"/>
    </row>
    <row r="741" ht="15.75" customHeight="1" spans="14:14">
      <c r="N741" s="315"/>
    </row>
    <row r="742" ht="15.75" customHeight="1" spans="14:14">
      <c r="N742" s="315"/>
    </row>
    <row r="743" ht="15.75" customHeight="1" spans="14:14">
      <c r="N743" s="315"/>
    </row>
    <row r="744" ht="15.75" customHeight="1" spans="14:14">
      <c r="N744" s="315"/>
    </row>
    <row r="745" ht="15.75" customHeight="1" spans="14:14">
      <c r="N745" s="315"/>
    </row>
    <row r="746" ht="15.75" customHeight="1" spans="14:14">
      <c r="N746" s="315"/>
    </row>
    <row r="747" ht="15.75" customHeight="1" spans="14:14">
      <c r="N747" s="315"/>
    </row>
    <row r="748" ht="15.75" customHeight="1" spans="14:14">
      <c r="N748" s="315"/>
    </row>
    <row r="749" ht="15.75" customHeight="1" spans="14:14">
      <c r="N749" s="315"/>
    </row>
    <row r="750" ht="15.75" customHeight="1" spans="14:14">
      <c r="N750" s="315"/>
    </row>
    <row r="751" ht="15.75" customHeight="1" spans="14:14">
      <c r="N751" s="315"/>
    </row>
    <row r="752" ht="15.75" customHeight="1" spans="14:14">
      <c r="N752" s="315"/>
    </row>
    <row r="753" ht="15.75" customHeight="1" spans="14:14">
      <c r="N753" s="315"/>
    </row>
    <row r="754" ht="15.75" customHeight="1" spans="14:14">
      <c r="N754" s="315"/>
    </row>
    <row r="755" ht="15.75" customHeight="1" spans="14:14">
      <c r="N755" s="315"/>
    </row>
    <row r="756" ht="15.75" customHeight="1" spans="14:14">
      <c r="N756" s="315"/>
    </row>
    <row r="757" ht="15.75" customHeight="1" spans="14:14">
      <c r="N757" s="315"/>
    </row>
    <row r="758" ht="15.75" customHeight="1" spans="14:14">
      <c r="N758" s="315"/>
    </row>
    <row r="759" ht="15.75" customHeight="1" spans="14:14">
      <c r="N759" s="315"/>
    </row>
    <row r="760" ht="15.75" customHeight="1" spans="14:14">
      <c r="N760" s="315"/>
    </row>
    <row r="761" ht="15.75" customHeight="1" spans="14:14">
      <c r="N761" s="315"/>
    </row>
    <row r="762" ht="15.75" customHeight="1" spans="14:14">
      <c r="N762" s="315"/>
    </row>
    <row r="763" ht="15.75" customHeight="1" spans="14:14">
      <c r="N763" s="315"/>
    </row>
    <row r="764" ht="15.75" customHeight="1" spans="14:14">
      <c r="N764" s="315"/>
    </row>
    <row r="765" ht="15.75" customHeight="1" spans="14:14">
      <c r="N765" s="315"/>
    </row>
    <row r="766" ht="15.75" customHeight="1" spans="14:14">
      <c r="N766" s="315"/>
    </row>
    <row r="767" ht="15.75" customHeight="1" spans="14:14">
      <c r="N767" s="315"/>
    </row>
    <row r="768" ht="15.75" customHeight="1" spans="14:14">
      <c r="N768" s="315"/>
    </row>
    <row r="769" ht="15.75" customHeight="1" spans="14:14">
      <c r="N769" s="315"/>
    </row>
    <row r="770" ht="15.75" customHeight="1" spans="14:14">
      <c r="N770" s="315"/>
    </row>
    <row r="771" ht="15.75" customHeight="1" spans="14:14">
      <c r="N771" s="315"/>
    </row>
    <row r="772" ht="15.75" customHeight="1" spans="14:14">
      <c r="N772" s="315"/>
    </row>
    <row r="773" ht="15.75" customHeight="1" spans="14:14">
      <c r="N773" s="315"/>
    </row>
    <row r="774" ht="15.75" customHeight="1" spans="14:14">
      <c r="N774" s="315"/>
    </row>
    <row r="775" ht="15.75" customHeight="1" spans="14:14">
      <c r="N775" s="315"/>
    </row>
    <row r="776" ht="15.75" customHeight="1" spans="14:14">
      <c r="N776" s="315"/>
    </row>
    <row r="777" ht="15.75" customHeight="1" spans="14:14">
      <c r="N777" s="315"/>
    </row>
    <row r="778" ht="15.75" customHeight="1" spans="14:14">
      <c r="N778" s="315"/>
    </row>
    <row r="779" ht="15.75" customHeight="1" spans="14:14">
      <c r="N779" s="315"/>
    </row>
    <row r="780" ht="15.75" customHeight="1" spans="14:14">
      <c r="N780" s="315"/>
    </row>
    <row r="781" ht="15.75" customHeight="1" spans="14:14">
      <c r="N781" s="315"/>
    </row>
    <row r="782" ht="15.75" customHeight="1" spans="14:14">
      <c r="N782" s="315"/>
    </row>
    <row r="783" ht="15.75" customHeight="1" spans="14:14">
      <c r="N783" s="315"/>
    </row>
    <row r="784" ht="15.75" customHeight="1" spans="14:14">
      <c r="N784" s="315"/>
    </row>
    <row r="785" ht="15.75" customHeight="1" spans="14:14">
      <c r="N785" s="315"/>
    </row>
    <row r="786" ht="15.75" customHeight="1" spans="14:14">
      <c r="N786" s="315"/>
    </row>
    <row r="787" ht="15.75" customHeight="1" spans="14:14">
      <c r="N787" s="315"/>
    </row>
    <row r="788" ht="15.75" customHeight="1" spans="14:14">
      <c r="N788" s="315"/>
    </row>
    <row r="789" ht="15.75" customHeight="1" spans="14:14">
      <c r="N789" s="315"/>
    </row>
    <row r="790" ht="15.75" customHeight="1" spans="14:14">
      <c r="N790" s="315"/>
    </row>
    <row r="791" ht="15.75" customHeight="1" spans="14:14">
      <c r="N791" s="315"/>
    </row>
    <row r="792" ht="15.75" customHeight="1" spans="14:14">
      <c r="N792" s="315"/>
    </row>
    <row r="793" ht="15.75" customHeight="1" spans="14:14">
      <c r="N793" s="315"/>
    </row>
    <row r="794" ht="15.75" customHeight="1" spans="14:14">
      <c r="N794" s="315"/>
    </row>
    <row r="795" ht="15.75" customHeight="1" spans="14:14">
      <c r="N795" s="315"/>
    </row>
    <row r="796" ht="15.75" customHeight="1" spans="14:14">
      <c r="N796" s="315"/>
    </row>
    <row r="797" ht="15.75" customHeight="1" spans="14:14">
      <c r="N797" s="315"/>
    </row>
    <row r="798" ht="15.75" customHeight="1" spans="14:14">
      <c r="N798" s="315"/>
    </row>
    <row r="799" ht="15.75" customHeight="1" spans="14:14">
      <c r="N799" s="315"/>
    </row>
    <row r="800" ht="15.75" customHeight="1" spans="14:14">
      <c r="N800" s="315"/>
    </row>
    <row r="801" ht="15.75" customHeight="1" spans="14:14">
      <c r="N801" s="315"/>
    </row>
    <row r="802" ht="15.75" customHeight="1" spans="14:14">
      <c r="N802" s="315"/>
    </row>
    <row r="803" ht="15.75" customHeight="1" spans="14:14">
      <c r="N803" s="315"/>
    </row>
    <row r="804" ht="15.75" customHeight="1" spans="14:14">
      <c r="N804" s="315"/>
    </row>
    <row r="805" ht="15.75" customHeight="1" spans="14:14">
      <c r="N805" s="315"/>
    </row>
    <row r="806" ht="15.75" customHeight="1" spans="14:14">
      <c r="N806" s="315"/>
    </row>
    <row r="807" ht="15.75" customHeight="1" spans="14:14">
      <c r="N807" s="315"/>
    </row>
    <row r="808" ht="15.75" customHeight="1" spans="14:14">
      <c r="N808" s="315"/>
    </row>
    <row r="809" ht="15.75" customHeight="1" spans="14:14">
      <c r="N809" s="315"/>
    </row>
    <row r="810" ht="15.75" customHeight="1" spans="14:14">
      <c r="N810" s="315"/>
    </row>
    <row r="811" ht="15.75" customHeight="1" spans="14:14">
      <c r="N811" s="315"/>
    </row>
    <row r="812" ht="15.75" customHeight="1" spans="14:14">
      <c r="N812" s="315"/>
    </row>
    <row r="813" ht="15.75" customHeight="1" spans="14:14">
      <c r="N813" s="315"/>
    </row>
    <row r="814" ht="15.75" customHeight="1" spans="14:14">
      <c r="N814" s="315"/>
    </row>
    <row r="815" ht="15.75" customHeight="1" spans="14:14">
      <c r="N815" s="315"/>
    </row>
    <row r="816" ht="15.75" customHeight="1" spans="14:14">
      <c r="N816" s="315"/>
    </row>
    <row r="817" ht="15.75" customHeight="1" spans="14:14">
      <c r="N817" s="315"/>
    </row>
    <row r="818" ht="15.75" customHeight="1" spans="14:14">
      <c r="N818" s="315"/>
    </row>
    <row r="819" ht="15.75" customHeight="1" spans="14:14">
      <c r="N819" s="315"/>
    </row>
    <row r="820" ht="15.75" customHeight="1" spans="14:14">
      <c r="N820" s="315"/>
    </row>
    <row r="821" ht="15.75" customHeight="1" spans="14:14">
      <c r="N821" s="315"/>
    </row>
    <row r="822" ht="15.75" customHeight="1" spans="14:14">
      <c r="N822" s="315"/>
    </row>
    <row r="823" ht="15.75" customHeight="1" spans="14:14">
      <c r="N823" s="315"/>
    </row>
    <row r="824" ht="15.75" customHeight="1" spans="14:14">
      <c r="N824" s="315"/>
    </row>
    <row r="825" ht="15.75" customHeight="1" spans="14:14">
      <c r="N825" s="315"/>
    </row>
    <row r="826" ht="15.75" customHeight="1" spans="14:14">
      <c r="N826" s="315"/>
    </row>
    <row r="827" ht="15.75" customHeight="1" spans="14:14">
      <c r="N827" s="315"/>
    </row>
    <row r="828" ht="15.75" customHeight="1" spans="14:14">
      <c r="N828" s="315"/>
    </row>
    <row r="829" ht="15.75" customHeight="1" spans="14:14">
      <c r="N829" s="315"/>
    </row>
    <row r="830" ht="15.75" customHeight="1" spans="14:14">
      <c r="N830" s="315"/>
    </row>
    <row r="831" ht="15.75" customHeight="1" spans="14:14">
      <c r="N831" s="315"/>
    </row>
    <row r="832" ht="15.75" customHeight="1" spans="14:14">
      <c r="N832" s="315"/>
    </row>
    <row r="833" ht="15.75" customHeight="1" spans="14:14">
      <c r="N833" s="315"/>
    </row>
    <row r="834" ht="15.75" customHeight="1" spans="14:14">
      <c r="N834" s="315"/>
    </row>
    <row r="835" ht="15.75" customHeight="1" spans="14:14">
      <c r="N835" s="315"/>
    </row>
    <row r="836" ht="15.75" customHeight="1" spans="14:14">
      <c r="N836" s="315"/>
    </row>
    <row r="837" ht="15.75" customHeight="1" spans="14:14">
      <c r="N837" s="315"/>
    </row>
    <row r="838" ht="15.75" customHeight="1" spans="14:14">
      <c r="N838" s="315"/>
    </row>
    <row r="839" ht="15.75" customHeight="1" spans="14:14">
      <c r="N839" s="315"/>
    </row>
    <row r="840" ht="15.75" customHeight="1" spans="14:14">
      <c r="N840" s="315"/>
    </row>
    <row r="841" ht="15.75" customHeight="1" spans="14:14">
      <c r="N841" s="315"/>
    </row>
    <row r="842" ht="15.75" customHeight="1" spans="14:14">
      <c r="N842" s="315"/>
    </row>
    <row r="843" ht="15.75" customHeight="1" spans="14:14">
      <c r="N843" s="315"/>
    </row>
    <row r="844" ht="15.75" customHeight="1" spans="14:14">
      <c r="N844" s="315"/>
    </row>
    <row r="845" ht="15.75" customHeight="1" spans="14:14">
      <c r="N845" s="315"/>
    </row>
    <row r="846" ht="15.75" customHeight="1" spans="14:14">
      <c r="N846" s="315"/>
    </row>
    <row r="847" ht="15.75" customHeight="1" spans="14:14">
      <c r="N847" s="315"/>
    </row>
    <row r="848" ht="15.75" customHeight="1" spans="14:14">
      <c r="N848" s="315"/>
    </row>
    <row r="849" ht="15.75" customHeight="1" spans="14:14">
      <c r="N849" s="315"/>
    </row>
    <row r="850" ht="15.75" customHeight="1" spans="14:14">
      <c r="N850" s="315"/>
    </row>
    <row r="851" ht="15.75" customHeight="1" spans="14:14">
      <c r="N851" s="315"/>
    </row>
    <row r="852" ht="15.75" customHeight="1" spans="14:14">
      <c r="N852" s="315"/>
    </row>
    <row r="853" ht="15.75" customHeight="1" spans="14:14">
      <c r="N853" s="315"/>
    </row>
    <row r="854" ht="15.75" customHeight="1" spans="14:14">
      <c r="N854" s="315"/>
    </row>
    <row r="855" ht="15.75" customHeight="1" spans="14:14">
      <c r="N855" s="315"/>
    </row>
    <row r="856" ht="15.75" customHeight="1" spans="14:14">
      <c r="N856" s="315"/>
    </row>
    <row r="857" ht="15.75" customHeight="1" spans="14:14">
      <c r="N857" s="315"/>
    </row>
    <row r="858" ht="15.75" customHeight="1" spans="14:14">
      <c r="N858" s="315"/>
    </row>
    <row r="859" ht="15.75" customHeight="1" spans="14:14">
      <c r="N859" s="315"/>
    </row>
    <row r="860" ht="15.75" customHeight="1" spans="14:14">
      <c r="N860" s="315"/>
    </row>
    <row r="861" ht="15.75" customHeight="1" spans="14:14">
      <c r="N861" s="315"/>
    </row>
    <row r="862" ht="15.75" customHeight="1" spans="14:14">
      <c r="N862" s="315"/>
    </row>
    <row r="863" ht="15.75" customHeight="1" spans="14:14">
      <c r="N863" s="315"/>
    </row>
    <row r="864" ht="15.75" customHeight="1" spans="14:14">
      <c r="N864" s="315"/>
    </row>
    <row r="865" ht="15.75" customHeight="1" spans="14:14">
      <c r="N865" s="315"/>
    </row>
    <row r="866" ht="15.75" customHeight="1" spans="14:14">
      <c r="N866" s="315"/>
    </row>
    <row r="867" ht="15.75" customHeight="1" spans="14:14">
      <c r="N867" s="315"/>
    </row>
    <row r="868" ht="15.75" customHeight="1" spans="14:14">
      <c r="N868" s="315"/>
    </row>
    <row r="869" ht="15.75" customHeight="1" spans="14:14">
      <c r="N869" s="315"/>
    </row>
    <row r="870" ht="15.75" customHeight="1" spans="14:14">
      <c r="N870" s="315"/>
    </row>
    <row r="871" ht="15.75" customHeight="1" spans="14:14">
      <c r="N871" s="315"/>
    </row>
    <row r="872" ht="15.75" customHeight="1" spans="14:14">
      <c r="N872" s="315"/>
    </row>
    <row r="873" ht="15.75" customHeight="1" spans="14:14">
      <c r="N873" s="315"/>
    </row>
    <row r="874" ht="15.75" customHeight="1" spans="14:14">
      <c r="N874" s="315"/>
    </row>
    <row r="875" ht="15.75" customHeight="1" spans="14:14">
      <c r="N875" s="315"/>
    </row>
    <row r="876" ht="15.75" customHeight="1" spans="14:14">
      <c r="N876" s="315"/>
    </row>
    <row r="877" ht="15.75" customHeight="1" spans="14:14">
      <c r="N877" s="315"/>
    </row>
    <row r="878" ht="15.75" customHeight="1" spans="14:14">
      <c r="N878" s="315"/>
    </row>
    <row r="879" ht="15.75" customHeight="1" spans="14:14">
      <c r="N879" s="315"/>
    </row>
    <row r="880" ht="15.75" customHeight="1" spans="14:14">
      <c r="N880" s="315"/>
    </row>
    <row r="881" ht="15.75" customHeight="1" spans="14:14">
      <c r="N881" s="315"/>
    </row>
    <row r="882" ht="15.75" customHeight="1" spans="14:14">
      <c r="N882" s="315"/>
    </row>
    <row r="883" ht="15.75" customHeight="1" spans="14:14">
      <c r="N883" s="315"/>
    </row>
    <row r="884" ht="15.75" customHeight="1" spans="14:14">
      <c r="N884" s="315"/>
    </row>
    <row r="885" ht="15.75" customHeight="1" spans="14:14">
      <c r="N885" s="315"/>
    </row>
    <row r="886" ht="15.75" customHeight="1" spans="14:14">
      <c r="N886" s="315"/>
    </row>
    <row r="887" ht="15.75" customHeight="1" spans="14:14">
      <c r="N887" s="315"/>
    </row>
    <row r="888" ht="15.75" customHeight="1" spans="14:14">
      <c r="N888" s="315"/>
    </row>
    <row r="889" ht="15.75" customHeight="1" spans="14:14">
      <c r="N889" s="315"/>
    </row>
    <row r="890" ht="15.75" customHeight="1" spans="14:14">
      <c r="N890" s="315"/>
    </row>
    <row r="891" ht="15.75" customHeight="1" spans="14:14">
      <c r="N891" s="315"/>
    </row>
    <row r="892" ht="15.75" customHeight="1" spans="14:14">
      <c r="N892" s="315"/>
    </row>
    <row r="893" ht="15.75" customHeight="1" spans="14:14">
      <c r="N893" s="315"/>
    </row>
    <row r="894" ht="15.75" customHeight="1" spans="14:14">
      <c r="N894" s="315"/>
    </row>
    <row r="895" ht="15.75" customHeight="1" spans="14:14">
      <c r="N895" s="315"/>
    </row>
    <row r="896" ht="15.75" customHeight="1" spans="14:14">
      <c r="N896" s="315"/>
    </row>
    <row r="897" ht="15.75" customHeight="1" spans="14:14">
      <c r="N897" s="315"/>
    </row>
    <row r="898" ht="15.75" customHeight="1" spans="14:14">
      <c r="N898" s="315"/>
    </row>
    <row r="899" ht="15.75" customHeight="1" spans="14:14">
      <c r="N899" s="315"/>
    </row>
    <row r="900" ht="15.75" customHeight="1" spans="14:14">
      <c r="N900" s="315"/>
    </row>
    <row r="901" ht="15.75" customHeight="1" spans="14:14">
      <c r="N901" s="315"/>
    </row>
    <row r="902" ht="15.75" customHeight="1" spans="14:14">
      <c r="N902" s="315"/>
    </row>
    <row r="903" ht="15.75" customHeight="1" spans="14:14">
      <c r="N903" s="315"/>
    </row>
    <row r="904" ht="15.75" customHeight="1" spans="14:14">
      <c r="N904" s="315"/>
    </row>
    <row r="905" ht="15.75" customHeight="1" spans="14:14">
      <c r="N905" s="315"/>
    </row>
    <row r="906" ht="15.75" customHeight="1" spans="14:14">
      <c r="N906" s="315"/>
    </row>
    <row r="907" ht="15.75" customHeight="1" spans="14:14">
      <c r="N907" s="315"/>
    </row>
    <row r="908" ht="15.75" customHeight="1" spans="14:14">
      <c r="N908" s="315"/>
    </row>
    <row r="909" ht="15.75" customHeight="1" spans="14:14">
      <c r="N909" s="315"/>
    </row>
    <row r="910" ht="15.75" customHeight="1" spans="14:14">
      <c r="N910" s="315"/>
    </row>
    <row r="911" ht="15.75" customHeight="1" spans="14:14">
      <c r="N911" s="315"/>
    </row>
    <row r="912" ht="15.75" customHeight="1" spans="14:14">
      <c r="N912" s="315"/>
    </row>
    <row r="913" ht="15.75" customHeight="1" spans="14:14">
      <c r="N913" s="315"/>
    </row>
    <row r="914" ht="15.75" customHeight="1" spans="14:14">
      <c r="N914" s="315"/>
    </row>
    <row r="915" ht="15.75" customHeight="1" spans="14:14">
      <c r="N915" s="315"/>
    </row>
    <row r="916" ht="15.75" customHeight="1" spans="14:14">
      <c r="N916" s="315"/>
    </row>
    <row r="917" ht="15.75" customHeight="1" spans="14:14">
      <c r="N917" s="315"/>
    </row>
    <row r="918" ht="15.75" customHeight="1" spans="14:14">
      <c r="N918" s="315"/>
    </row>
    <row r="919" ht="15.75" customHeight="1" spans="14:14">
      <c r="N919" s="315"/>
    </row>
    <row r="920" ht="15.75" customHeight="1" spans="14:14">
      <c r="N920" s="315"/>
    </row>
    <row r="921" ht="15.75" customHeight="1" spans="14:14">
      <c r="N921" s="315"/>
    </row>
    <row r="922" ht="15.75" customHeight="1" spans="14:14">
      <c r="N922" s="315"/>
    </row>
    <row r="923" ht="15.75" customHeight="1" spans="14:14">
      <c r="N923" s="315"/>
    </row>
    <row r="924" ht="15.75" customHeight="1" spans="14:14">
      <c r="N924" s="315"/>
    </row>
    <row r="925" ht="15.75" customHeight="1" spans="14:14">
      <c r="N925" s="315"/>
    </row>
    <row r="926" ht="15.75" customHeight="1" spans="14:14">
      <c r="N926" s="315"/>
    </row>
    <row r="927" ht="15.75" customHeight="1" spans="14:14">
      <c r="N927" s="315"/>
    </row>
    <row r="928" ht="15.75" customHeight="1" spans="14:14">
      <c r="N928" s="315"/>
    </row>
    <row r="929" ht="15.75" customHeight="1" spans="14:14">
      <c r="N929" s="315"/>
    </row>
    <row r="930" ht="15.75" customHeight="1" spans="14:14">
      <c r="N930" s="315"/>
    </row>
    <row r="931" ht="15.75" customHeight="1" spans="14:14">
      <c r="N931" s="315"/>
    </row>
    <row r="932" ht="15.75" customHeight="1" spans="14:14">
      <c r="N932" s="315"/>
    </row>
    <row r="933" ht="15.75" customHeight="1" spans="14:14">
      <c r="N933" s="315"/>
    </row>
    <row r="934" ht="15.75" customHeight="1" spans="14:14">
      <c r="N934" s="315"/>
    </row>
    <row r="935" ht="15.75" customHeight="1" spans="14:14">
      <c r="N935" s="315"/>
    </row>
    <row r="936" ht="15.75" customHeight="1" spans="14:14">
      <c r="N936" s="315"/>
    </row>
    <row r="937" ht="15.75" customHeight="1" spans="14:14">
      <c r="N937" s="315"/>
    </row>
    <row r="938" ht="15.75" customHeight="1" spans="14:14">
      <c r="N938" s="315"/>
    </row>
    <row r="939" ht="15.75" customHeight="1" spans="14:14">
      <c r="N939" s="315"/>
    </row>
    <row r="940" ht="15.75" customHeight="1" spans="14:14">
      <c r="N940" s="315"/>
    </row>
    <row r="941" ht="15.75" customHeight="1" spans="14:14">
      <c r="N941" s="315"/>
    </row>
    <row r="942" ht="15.75" customHeight="1" spans="14:14">
      <c r="N942" s="315"/>
    </row>
    <row r="943" ht="15.75" customHeight="1" spans="14:14">
      <c r="N943" s="315"/>
    </row>
    <row r="944" ht="15.75" customHeight="1" spans="14:14">
      <c r="N944" s="315"/>
    </row>
    <row r="945" ht="15.75" customHeight="1" spans="14:14">
      <c r="N945" s="315"/>
    </row>
    <row r="946" ht="15.75" customHeight="1" spans="14:14">
      <c r="N946" s="315"/>
    </row>
    <row r="947" ht="15.75" customHeight="1" spans="14:14">
      <c r="N947" s="315"/>
    </row>
    <row r="948" ht="15.75" customHeight="1" spans="14:14">
      <c r="N948" s="315"/>
    </row>
    <row r="949" ht="15.75" customHeight="1" spans="14:14">
      <c r="N949" s="315"/>
    </row>
    <row r="950" ht="15.75" customHeight="1" spans="14:14">
      <c r="N950" s="315"/>
    </row>
    <row r="951" ht="15.75" customHeight="1" spans="14:14">
      <c r="N951" s="315"/>
    </row>
    <row r="952" ht="15.75" customHeight="1" spans="14:14">
      <c r="N952" s="315"/>
    </row>
    <row r="953" ht="15.75" customHeight="1" spans="14:14">
      <c r="N953" s="315"/>
    </row>
    <row r="954" ht="15.75" customHeight="1" spans="14:14">
      <c r="N954" s="315"/>
    </row>
    <row r="955" ht="15.75" customHeight="1" spans="14:14">
      <c r="N955" s="315"/>
    </row>
    <row r="956" ht="15.75" customHeight="1" spans="14:14">
      <c r="N956" s="315"/>
    </row>
    <row r="957" ht="15.75" customHeight="1" spans="14:14">
      <c r="N957" s="315"/>
    </row>
    <row r="958" ht="15.75" customHeight="1" spans="14:14">
      <c r="N958" s="315"/>
    </row>
    <row r="959" ht="15.75" customHeight="1" spans="14:14">
      <c r="N959" s="315"/>
    </row>
    <row r="960" ht="15.75" customHeight="1" spans="14:14">
      <c r="N960" s="315"/>
    </row>
    <row r="961" ht="15.75" customHeight="1" spans="14:14">
      <c r="N961" s="315"/>
    </row>
    <row r="962" ht="15.75" customHeight="1" spans="14:14">
      <c r="N962" s="315"/>
    </row>
    <row r="963" ht="15.75" customHeight="1" spans="14:14">
      <c r="N963" s="315"/>
    </row>
    <row r="964" ht="15.75" customHeight="1" spans="14:14">
      <c r="N964" s="315"/>
    </row>
    <row r="965" ht="15.75" customHeight="1" spans="14:14">
      <c r="N965" s="315"/>
    </row>
    <row r="966" ht="15.75" customHeight="1" spans="14:14">
      <c r="N966" s="315"/>
    </row>
    <row r="967" ht="15.75" customHeight="1" spans="14:14">
      <c r="N967" s="315"/>
    </row>
    <row r="968" ht="15.75" customHeight="1" spans="14:14">
      <c r="N968" s="315"/>
    </row>
    <row r="969" ht="15.75" customHeight="1" spans="14:14">
      <c r="N969" s="315"/>
    </row>
    <row r="970" ht="15.75" customHeight="1" spans="14:14">
      <c r="N970" s="315"/>
    </row>
    <row r="971" ht="15.75" customHeight="1" spans="14:14">
      <c r="N971" s="315"/>
    </row>
    <row r="972" ht="15.75" customHeight="1" spans="14:14">
      <c r="N972" s="315"/>
    </row>
    <row r="973" ht="15.75" customHeight="1" spans="14:14">
      <c r="N973" s="315"/>
    </row>
    <row r="974" ht="15.75" customHeight="1" spans="14:14">
      <c r="N974" s="315"/>
    </row>
    <row r="975" ht="15.75" customHeight="1" spans="14:14">
      <c r="N975" s="315"/>
    </row>
    <row r="976" ht="15.75" customHeight="1" spans="14:14">
      <c r="N976" s="315"/>
    </row>
    <row r="977" ht="15.75" customHeight="1" spans="14:14">
      <c r="N977" s="315"/>
    </row>
    <row r="978" ht="15.75" customHeight="1" spans="14:14">
      <c r="N978" s="315"/>
    </row>
    <row r="979" ht="15.75" customHeight="1" spans="14:14">
      <c r="N979" s="315"/>
    </row>
    <row r="980" ht="15.75" customHeight="1" spans="14:14">
      <c r="N980" s="315"/>
    </row>
    <row r="981" ht="15.75" customHeight="1" spans="14:14">
      <c r="N981" s="315"/>
    </row>
    <row r="982" ht="15.75" customHeight="1" spans="14:14">
      <c r="N982" s="315"/>
    </row>
    <row r="983" ht="15.75" customHeight="1" spans="14:14">
      <c r="N983" s="315"/>
    </row>
    <row r="984" ht="15.75" customHeight="1" spans="14:14">
      <c r="N984" s="315"/>
    </row>
    <row r="985" ht="15.75" customHeight="1" spans="14:14">
      <c r="N985" s="315"/>
    </row>
  </sheetData>
  <sheetProtection algorithmName="SHA-512" hashValue="AweWXtO49goeh0F7HJtoLnGn44CX3wa5mjXsAFwCQX8t0mF10LD2G+Q7j7+7luca6wcZd3GeWzCkAxabvqSWIg==" saltValue="hYV2OO3yf4YLJxouqIs17g==" spinCount="100000" sheet="1" formatCells="0" objects="1" scenarios="1"/>
  <mergeCells count="80">
    <mergeCell ref="A2:N2"/>
    <mergeCell ref="A3:N3"/>
    <mergeCell ref="A5:N5"/>
    <mergeCell ref="A6:K6"/>
    <mergeCell ref="A7:M7"/>
    <mergeCell ref="F8:G8"/>
    <mergeCell ref="A10:D10"/>
    <mergeCell ref="A11:D11"/>
    <mergeCell ref="A13:M13"/>
    <mergeCell ref="F14:G14"/>
    <mergeCell ref="A16:D16"/>
    <mergeCell ref="A17:D17"/>
    <mergeCell ref="A20:M20"/>
    <mergeCell ref="C21:D21"/>
    <mergeCell ref="A26:M26"/>
    <mergeCell ref="A27:D27"/>
    <mergeCell ref="E27:G27"/>
    <mergeCell ref="H27:J27"/>
    <mergeCell ref="K27:M27"/>
    <mergeCell ref="A28:D28"/>
    <mergeCell ref="E28:G28"/>
    <mergeCell ref="H28:J28"/>
    <mergeCell ref="K28:M28"/>
    <mergeCell ref="A29:D29"/>
    <mergeCell ref="E29:G29"/>
    <mergeCell ref="H29:J29"/>
    <mergeCell ref="K29:M29"/>
    <mergeCell ref="A30:D30"/>
    <mergeCell ref="E30:G30"/>
    <mergeCell ref="H30:J30"/>
    <mergeCell ref="K30:M30"/>
    <mergeCell ref="A31:D31"/>
    <mergeCell ref="E31:G31"/>
    <mergeCell ref="H31:J31"/>
    <mergeCell ref="K31:M31"/>
    <mergeCell ref="A32:J32"/>
    <mergeCell ref="K32:M32"/>
    <mergeCell ref="A33:J33"/>
    <mergeCell ref="K33:M33"/>
    <mergeCell ref="A34:J34"/>
    <mergeCell ref="K34:M34"/>
    <mergeCell ref="A35:J35"/>
    <mergeCell ref="K35:M35"/>
    <mergeCell ref="A36:J36"/>
    <mergeCell ref="K36:M36"/>
    <mergeCell ref="A21:A22"/>
    <mergeCell ref="B21:B22"/>
    <mergeCell ref="E8:E9"/>
    <mergeCell ref="E14:E15"/>
    <mergeCell ref="E21:E22"/>
    <mergeCell ref="F21:F22"/>
    <mergeCell ref="G21:G22"/>
    <mergeCell ref="H8:H9"/>
    <mergeCell ref="H14:H15"/>
    <mergeCell ref="H21:H22"/>
    <mergeCell ref="I8:I9"/>
    <mergeCell ref="I14:I15"/>
    <mergeCell ref="I21:I22"/>
    <mergeCell ref="J8:J9"/>
    <mergeCell ref="J14:J15"/>
    <mergeCell ref="J21:J22"/>
    <mergeCell ref="K8:K9"/>
    <mergeCell ref="K14:K15"/>
    <mergeCell ref="K21:K22"/>
    <mergeCell ref="L8:L9"/>
    <mergeCell ref="L14:L15"/>
    <mergeCell ref="L21:L22"/>
    <mergeCell ref="M8:M9"/>
    <mergeCell ref="M10:M11"/>
    <mergeCell ref="M14:M15"/>
    <mergeCell ref="M16:M17"/>
    <mergeCell ref="M21:M22"/>
    <mergeCell ref="M23:M24"/>
    <mergeCell ref="N8:N9"/>
    <mergeCell ref="N14:N15"/>
    <mergeCell ref="N16:N17"/>
    <mergeCell ref="N21:N22"/>
    <mergeCell ref="N28:N30"/>
    <mergeCell ref="A14:D15"/>
    <mergeCell ref="A8:D9"/>
  </mergeCells>
  <pageMargins left="0.25" right="0.25" top="0.75" bottom="0.75" header="0" footer="0"/>
  <pageSetup paperSize="9" scale="4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9"/>
  <sheetViews>
    <sheetView workbookViewId="0">
      <selection activeCell="E14" sqref="E14"/>
    </sheetView>
  </sheetViews>
  <sheetFormatPr defaultColWidth="9.14285714285714" defaultRowHeight="15" outlineLevelCol="6"/>
  <cols>
    <col min="2" max="2" width="44.4285714285714" customWidth="1"/>
    <col min="4" max="4" width="16.8571428571429"/>
    <col min="5" max="6" width="17" customWidth="1"/>
  </cols>
  <sheetData>
    <row r="1" ht="18" customHeight="1" spans="1:6">
      <c r="A1" s="171" t="s">
        <v>286</v>
      </c>
      <c r="B1" s="171"/>
      <c r="C1" s="171"/>
      <c r="D1" s="171"/>
      <c r="E1" s="171"/>
      <c r="F1" s="171"/>
    </row>
    <row r="2" ht="25.5" spans="1:6">
      <c r="A2" s="172" t="s">
        <v>287</v>
      </c>
      <c r="B2" s="172" t="s">
        <v>288</v>
      </c>
      <c r="C2" s="172" t="s">
        <v>289</v>
      </c>
      <c r="D2" s="172" t="s">
        <v>290</v>
      </c>
      <c r="E2" s="172" t="s">
        <v>291</v>
      </c>
      <c r="F2" s="171" t="s">
        <v>292</v>
      </c>
    </row>
    <row r="3" ht="38.25" spans="1:6">
      <c r="A3" s="173">
        <v>1</v>
      </c>
      <c r="B3" s="174" t="s">
        <v>293</v>
      </c>
      <c r="C3" s="173" t="s">
        <v>294</v>
      </c>
      <c r="D3" s="175">
        <v>10</v>
      </c>
      <c r="E3" s="176">
        <v>2.61</v>
      </c>
      <c r="F3" s="177">
        <f t="shared" ref="F3:F38" si="0">D3*E3</f>
        <v>26.1</v>
      </c>
    </row>
    <row r="4" ht="38.25" spans="1:6">
      <c r="A4" s="173">
        <v>2</v>
      </c>
      <c r="B4" s="174" t="s">
        <v>295</v>
      </c>
      <c r="C4" s="173" t="s">
        <v>294</v>
      </c>
      <c r="D4" s="175">
        <v>6</v>
      </c>
      <c r="E4" s="176">
        <f>16.9*70%</f>
        <v>11.83</v>
      </c>
      <c r="F4" s="177">
        <f t="shared" si="0"/>
        <v>70.98</v>
      </c>
    </row>
    <row r="5" ht="38.25" spans="1:6">
      <c r="A5" s="173">
        <v>3</v>
      </c>
      <c r="B5" s="174" t="s">
        <v>296</v>
      </c>
      <c r="C5" s="173" t="s">
        <v>297</v>
      </c>
      <c r="D5" s="175">
        <v>1</v>
      </c>
      <c r="E5" s="176">
        <f>16.22*70%</f>
        <v>11.35</v>
      </c>
      <c r="F5" s="177">
        <f t="shared" si="0"/>
        <v>11.35</v>
      </c>
    </row>
    <row r="6" ht="38.25" spans="1:6">
      <c r="A6" s="173">
        <v>4</v>
      </c>
      <c r="B6" s="174" t="s">
        <v>298</v>
      </c>
      <c r="C6" s="173" t="s">
        <v>297</v>
      </c>
      <c r="D6" s="175">
        <v>8</v>
      </c>
      <c r="E6" s="176">
        <f>7.22*70%</f>
        <v>5.05</v>
      </c>
      <c r="F6" s="177">
        <f t="shared" si="0"/>
        <v>40.4</v>
      </c>
    </row>
    <row r="7" ht="25.5" spans="1:6">
      <c r="A7" s="173">
        <v>5</v>
      </c>
      <c r="B7" s="174" t="s">
        <v>299</v>
      </c>
      <c r="C7" s="173" t="s">
        <v>297</v>
      </c>
      <c r="D7" s="175">
        <v>4</v>
      </c>
      <c r="E7" s="176">
        <f>2.08*70%</f>
        <v>1.46</v>
      </c>
      <c r="F7" s="177">
        <f t="shared" si="0"/>
        <v>5.84</v>
      </c>
    </row>
    <row r="8" ht="51" spans="1:6">
      <c r="A8" s="173">
        <v>6</v>
      </c>
      <c r="B8" s="174" t="s">
        <v>300</v>
      </c>
      <c r="C8" s="173" t="s">
        <v>297</v>
      </c>
      <c r="D8" s="175">
        <v>6</v>
      </c>
      <c r="E8" s="176">
        <f>0.96*70%</f>
        <v>0.67</v>
      </c>
      <c r="F8" s="177">
        <f t="shared" si="0"/>
        <v>4.02</v>
      </c>
    </row>
    <row r="9" ht="25.5" spans="1:6">
      <c r="A9" s="173">
        <v>7</v>
      </c>
      <c r="B9" s="174" t="s">
        <v>301</v>
      </c>
      <c r="C9" s="173" t="s">
        <v>297</v>
      </c>
      <c r="D9" s="175">
        <v>4</v>
      </c>
      <c r="E9" s="176">
        <f>1.82*70%</f>
        <v>1.27</v>
      </c>
      <c r="F9" s="177">
        <f t="shared" si="0"/>
        <v>5.08</v>
      </c>
    </row>
    <row r="10" spans="1:6">
      <c r="A10" s="173">
        <v>8</v>
      </c>
      <c r="B10" s="174" t="s">
        <v>302</v>
      </c>
      <c r="C10" s="173" t="s">
        <v>303</v>
      </c>
      <c r="D10" s="175">
        <v>4</v>
      </c>
      <c r="E10" s="176">
        <f>2.26*70%</f>
        <v>1.58</v>
      </c>
      <c r="F10" s="177">
        <f t="shared" si="0"/>
        <v>6.32</v>
      </c>
    </row>
    <row r="11" ht="51" spans="1:6">
      <c r="A11" s="173">
        <v>9</v>
      </c>
      <c r="B11" s="174" t="s">
        <v>304</v>
      </c>
      <c r="C11" s="173" t="s">
        <v>305</v>
      </c>
      <c r="D11" s="175">
        <v>2</v>
      </c>
      <c r="E11" s="176">
        <f>51.79*70%</f>
        <v>36.25</v>
      </c>
      <c r="F11" s="177">
        <f t="shared" si="0"/>
        <v>72.5</v>
      </c>
    </row>
    <row r="12" spans="1:6">
      <c r="A12" s="173">
        <v>10</v>
      </c>
      <c r="B12" s="174" t="s">
        <v>306</v>
      </c>
      <c r="C12" s="173" t="s">
        <v>297</v>
      </c>
      <c r="D12" s="175">
        <v>8</v>
      </c>
      <c r="E12" s="176">
        <f>9.68*70%</f>
        <v>6.78</v>
      </c>
      <c r="F12" s="177">
        <f t="shared" si="0"/>
        <v>54.24</v>
      </c>
    </row>
    <row r="13" spans="1:6">
      <c r="A13" s="173">
        <v>11</v>
      </c>
      <c r="B13" s="174" t="s">
        <v>307</v>
      </c>
      <c r="C13" s="173" t="s">
        <v>308</v>
      </c>
      <c r="D13" s="175">
        <v>6</v>
      </c>
      <c r="E13" s="176">
        <v>3.7</v>
      </c>
      <c r="F13" s="177">
        <f t="shared" si="0"/>
        <v>22.2</v>
      </c>
    </row>
    <row r="14" ht="38.25" spans="1:7">
      <c r="A14" s="178">
        <v>12</v>
      </c>
      <c r="B14" s="179" t="s">
        <v>309</v>
      </c>
      <c r="C14" s="178" t="s">
        <v>297</v>
      </c>
      <c r="D14" s="180">
        <v>0</v>
      </c>
      <c r="E14" s="181">
        <f>7.44*70%</f>
        <v>5.21</v>
      </c>
      <c r="F14" s="182">
        <f t="shared" si="0"/>
        <v>0</v>
      </c>
      <c r="G14" s="183" t="s">
        <v>310</v>
      </c>
    </row>
    <row r="15" ht="63.75" spans="1:6">
      <c r="A15" s="173">
        <v>13</v>
      </c>
      <c r="B15" s="174" t="s">
        <v>311</v>
      </c>
      <c r="C15" s="173" t="s">
        <v>312</v>
      </c>
      <c r="D15" s="175">
        <v>20</v>
      </c>
      <c r="E15" s="176">
        <f>16.59*70%</f>
        <v>11.61</v>
      </c>
      <c r="F15" s="177">
        <f t="shared" si="0"/>
        <v>232.2</v>
      </c>
    </row>
    <row r="16" ht="38.25" spans="1:6">
      <c r="A16" s="173">
        <v>14</v>
      </c>
      <c r="B16" s="174" t="s">
        <v>313</v>
      </c>
      <c r="C16" s="173" t="s">
        <v>297</v>
      </c>
      <c r="D16" s="175">
        <v>1</v>
      </c>
      <c r="E16" s="176">
        <f>4.17*70%</f>
        <v>2.92</v>
      </c>
      <c r="F16" s="177">
        <f t="shared" si="0"/>
        <v>2.92</v>
      </c>
    </row>
    <row r="17" ht="38.25" spans="1:6">
      <c r="A17" s="173">
        <v>15</v>
      </c>
      <c r="B17" s="174" t="s">
        <v>314</v>
      </c>
      <c r="C17" s="173" t="s">
        <v>297</v>
      </c>
      <c r="D17" s="175">
        <v>1</v>
      </c>
      <c r="E17" s="176">
        <f>17.31*70%</f>
        <v>12.12</v>
      </c>
      <c r="F17" s="177">
        <f t="shared" si="0"/>
        <v>12.12</v>
      </c>
    </row>
    <row r="18" ht="38.25" spans="1:6">
      <c r="A18" s="173">
        <v>16</v>
      </c>
      <c r="B18" s="174" t="s">
        <v>315</v>
      </c>
      <c r="C18" s="173" t="s">
        <v>297</v>
      </c>
      <c r="D18" s="175">
        <v>1</v>
      </c>
      <c r="E18" s="176">
        <f>28.66*70%</f>
        <v>20.06</v>
      </c>
      <c r="F18" s="177">
        <f t="shared" si="0"/>
        <v>20.06</v>
      </c>
    </row>
    <row r="19" ht="38.25" spans="1:6">
      <c r="A19" s="173">
        <v>17</v>
      </c>
      <c r="B19" s="174" t="s">
        <v>316</v>
      </c>
      <c r="C19" s="173" t="s">
        <v>294</v>
      </c>
      <c r="D19" s="175">
        <v>10</v>
      </c>
      <c r="E19" s="176">
        <f>23.32*70%</f>
        <v>16.32</v>
      </c>
      <c r="F19" s="177">
        <f t="shared" si="0"/>
        <v>163.2</v>
      </c>
    </row>
    <row r="20" ht="25.5" spans="1:6">
      <c r="A20" s="173">
        <v>18</v>
      </c>
      <c r="B20" s="174" t="s">
        <v>317</v>
      </c>
      <c r="C20" s="173" t="s">
        <v>303</v>
      </c>
      <c r="D20" s="175">
        <v>10</v>
      </c>
      <c r="E20" s="176">
        <f>4.41*70%</f>
        <v>3.09</v>
      </c>
      <c r="F20" s="177">
        <f t="shared" si="0"/>
        <v>30.9</v>
      </c>
    </row>
    <row r="21" ht="25.5" spans="1:6">
      <c r="A21" s="173">
        <v>19</v>
      </c>
      <c r="B21" s="174" t="s">
        <v>318</v>
      </c>
      <c r="C21" s="173" t="s">
        <v>312</v>
      </c>
      <c r="D21" s="175">
        <v>1</v>
      </c>
      <c r="E21" s="176">
        <f>41.57*70%</f>
        <v>29.1</v>
      </c>
      <c r="F21" s="177">
        <f t="shared" si="0"/>
        <v>29.1</v>
      </c>
    </row>
    <row r="22" ht="25.5" spans="1:6">
      <c r="A22" s="173">
        <v>20</v>
      </c>
      <c r="B22" s="174" t="s">
        <v>319</v>
      </c>
      <c r="C22" s="173" t="s">
        <v>312</v>
      </c>
      <c r="D22" s="175">
        <v>1</v>
      </c>
      <c r="E22" s="176">
        <f>22.95*70%</f>
        <v>16.07</v>
      </c>
      <c r="F22" s="177">
        <f t="shared" si="0"/>
        <v>16.07</v>
      </c>
    </row>
    <row r="23" ht="25.5" spans="1:6">
      <c r="A23" s="173">
        <v>21</v>
      </c>
      <c r="B23" s="174" t="s">
        <v>320</v>
      </c>
      <c r="C23" s="173" t="s">
        <v>312</v>
      </c>
      <c r="D23" s="175">
        <v>1</v>
      </c>
      <c r="E23" s="176">
        <f>14.6*70%</f>
        <v>10.22</v>
      </c>
      <c r="F23" s="177">
        <f t="shared" si="0"/>
        <v>10.22</v>
      </c>
    </row>
    <row r="24" ht="38.25" spans="1:6">
      <c r="A24" s="173">
        <v>22</v>
      </c>
      <c r="B24" s="174" t="s">
        <v>321</v>
      </c>
      <c r="C24" s="173" t="s">
        <v>297</v>
      </c>
      <c r="D24" s="175">
        <v>1</v>
      </c>
      <c r="E24" s="176">
        <f>19.63*70%</f>
        <v>13.74</v>
      </c>
      <c r="F24" s="177">
        <f t="shared" si="0"/>
        <v>13.74</v>
      </c>
    </row>
    <row r="25" ht="38.25" spans="1:6">
      <c r="A25" s="173">
        <v>23</v>
      </c>
      <c r="B25" s="174" t="s">
        <v>322</v>
      </c>
      <c r="C25" s="173" t="s">
        <v>297</v>
      </c>
      <c r="D25" s="175">
        <v>1</v>
      </c>
      <c r="E25" s="176">
        <f>29.3*70%</f>
        <v>20.51</v>
      </c>
      <c r="F25" s="177">
        <f t="shared" si="0"/>
        <v>20.51</v>
      </c>
    </row>
    <row r="26" ht="38.25" spans="1:6">
      <c r="A26" s="173">
        <v>24</v>
      </c>
      <c r="B26" s="174" t="s">
        <v>323</v>
      </c>
      <c r="C26" s="173" t="s">
        <v>297</v>
      </c>
      <c r="D26" s="175">
        <v>6</v>
      </c>
      <c r="E26" s="176">
        <f>8.04*70%</f>
        <v>5.63</v>
      </c>
      <c r="F26" s="177">
        <f t="shared" si="0"/>
        <v>33.78</v>
      </c>
    </row>
    <row r="27" ht="25.5" spans="1:6">
      <c r="A27" s="173">
        <v>25</v>
      </c>
      <c r="B27" s="174" t="s">
        <v>324</v>
      </c>
      <c r="C27" s="173" t="s">
        <v>297</v>
      </c>
      <c r="D27" s="175">
        <v>1</v>
      </c>
      <c r="E27" s="176">
        <f>8.62*70%</f>
        <v>6.03</v>
      </c>
      <c r="F27" s="177">
        <f t="shared" si="0"/>
        <v>6.03</v>
      </c>
    </row>
    <row r="28" ht="51" spans="1:6">
      <c r="A28" s="173">
        <v>26</v>
      </c>
      <c r="B28" s="174" t="s">
        <v>325</v>
      </c>
      <c r="C28" s="173" t="s">
        <v>297</v>
      </c>
      <c r="D28" s="175">
        <v>1</v>
      </c>
      <c r="E28" s="176">
        <f>14.63*70%</f>
        <v>10.24</v>
      </c>
      <c r="F28" s="177">
        <f t="shared" si="0"/>
        <v>10.24</v>
      </c>
    </row>
    <row r="29" spans="1:6">
      <c r="A29" s="173">
        <v>27</v>
      </c>
      <c r="B29" s="174" t="s">
        <v>326</v>
      </c>
      <c r="C29" s="173" t="s">
        <v>297</v>
      </c>
      <c r="D29" s="175">
        <v>2</v>
      </c>
      <c r="E29" s="176">
        <f>11.79*70%</f>
        <v>8.25</v>
      </c>
      <c r="F29" s="177">
        <f t="shared" si="0"/>
        <v>16.5</v>
      </c>
    </row>
    <row r="30" spans="1:6">
      <c r="A30" s="173">
        <v>28</v>
      </c>
      <c r="B30" s="174" t="s">
        <v>327</v>
      </c>
      <c r="C30" s="173" t="s">
        <v>297</v>
      </c>
      <c r="D30" s="175">
        <v>2</v>
      </c>
      <c r="E30" s="176">
        <f>3.38*70%</f>
        <v>2.37</v>
      </c>
      <c r="F30" s="177">
        <f t="shared" si="0"/>
        <v>4.74</v>
      </c>
    </row>
    <row r="31" ht="63.75" spans="1:6">
      <c r="A31" s="173">
        <v>29</v>
      </c>
      <c r="B31" s="174" t="s">
        <v>328</v>
      </c>
      <c r="C31" s="173" t="s">
        <v>305</v>
      </c>
      <c r="D31" s="175">
        <v>10</v>
      </c>
      <c r="E31" s="176">
        <f>20.96*70%</f>
        <v>14.67</v>
      </c>
      <c r="F31" s="177">
        <f t="shared" si="0"/>
        <v>146.7</v>
      </c>
    </row>
    <row r="32" ht="89.25" spans="1:6">
      <c r="A32" s="173">
        <v>30</v>
      </c>
      <c r="B32" s="174" t="s">
        <v>329</v>
      </c>
      <c r="C32" s="173" t="s">
        <v>297</v>
      </c>
      <c r="D32" s="175">
        <v>6</v>
      </c>
      <c r="E32" s="176">
        <f>2.39*70%</f>
        <v>1.67</v>
      </c>
      <c r="F32" s="177">
        <f t="shared" si="0"/>
        <v>10.02</v>
      </c>
    </row>
    <row r="33" ht="25.5" spans="1:6">
      <c r="A33" s="173">
        <v>31</v>
      </c>
      <c r="B33" s="174" t="s">
        <v>330</v>
      </c>
      <c r="C33" s="173" t="s">
        <v>331</v>
      </c>
      <c r="D33" s="175">
        <v>3</v>
      </c>
      <c r="E33" s="176">
        <f>17.43*70%</f>
        <v>12.2</v>
      </c>
      <c r="F33" s="177">
        <f t="shared" si="0"/>
        <v>36.6</v>
      </c>
    </row>
    <row r="34" spans="1:6">
      <c r="A34" s="173">
        <v>32</v>
      </c>
      <c r="B34" s="174" t="s">
        <v>332</v>
      </c>
      <c r="C34" s="173" t="s">
        <v>297</v>
      </c>
      <c r="D34" s="175">
        <v>2</v>
      </c>
      <c r="E34" s="176">
        <f>26.43*70%</f>
        <v>18.5</v>
      </c>
      <c r="F34" s="177">
        <f t="shared" si="0"/>
        <v>37</v>
      </c>
    </row>
    <row r="35" spans="1:6">
      <c r="A35" s="173">
        <v>33</v>
      </c>
      <c r="B35" s="174" t="s">
        <v>333</v>
      </c>
      <c r="C35" s="173" t="s">
        <v>297</v>
      </c>
      <c r="D35" s="175">
        <v>2</v>
      </c>
      <c r="E35" s="176">
        <f>2.48*70%</f>
        <v>1.74</v>
      </c>
      <c r="F35" s="177">
        <f t="shared" si="0"/>
        <v>3.48</v>
      </c>
    </row>
    <row r="36" ht="25.5" spans="1:6">
      <c r="A36" s="173">
        <v>34</v>
      </c>
      <c r="B36" s="174" t="s">
        <v>334</v>
      </c>
      <c r="C36" s="173" t="s">
        <v>335</v>
      </c>
      <c r="D36" s="175">
        <v>2</v>
      </c>
      <c r="E36" s="176">
        <f>94.95*70%</f>
        <v>66.47</v>
      </c>
      <c r="F36" s="177">
        <f t="shared" si="0"/>
        <v>132.94</v>
      </c>
    </row>
    <row r="37" ht="25.5" spans="1:6">
      <c r="A37" s="173">
        <v>35</v>
      </c>
      <c r="B37" s="174" t="s">
        <v>336</v>
      </c>
      <c r="C37" s="173" t="s">
        <v>297</v>
      </c>
      <c r="D37" s="175">
        <v>4</v>
      </c>
      <c r="E37" s="176">
        <f>4.99*70%</f>
        <v>3.49</v>
      </c>
      <c r="F37" s="177">
        <f t="shared" si="0"/>
        <v>13.96</v>
      </c>
    </row>
    <row r="38" spans="1:6">
      <c r="A38" s="173">
        <v>36</v>
      </c>
      <c r="B38" s="174" t="s">
        <v>337</v>
      </c>
      <c r="C38" s="173" t="s">
        <v>297</v>
      </c>
      <c r="D38" s="175">
        <v>4</v>
      </c>
      <c r="E38" s="176">
        <f>347.4*70%</f>
        <v>243.18</v>
      </c>
      <c r="F38" s="177">
        <f t="shared" si="0"/>
        <v>972.72</v>
      </c>
    </row>
    <row r="39" spans="1:6">
      <c r="A39" s="184" t="s">
        <v>77</v>
      </c>
      <c r="B39" s="185"/>
      <c r="C39" s="185"/>
      <c r="D39" s="185"/>
      <c r="E39" s="186"/>
      <c r="F39" s="187">
        <f>SUM(F3:F38)</f>
        <v>2294.78</v>
      </c>
    </row>
  </sheetData>
  <sheetProtection algorithmName="SHA-512" hashValue="sPLFAIVNUPrYmK9b2TkZ1MI2PpdV7skrqePiwloQ/Ty4ufO9gRO/9VbFSc3j3WbvpNFlNjf5PxYs33obHIFTdQ==" saltValue="gbmPwHQ2z4dzkPztZmaGwg==" spinCount="100000" sheet="1" formatCells="0" objects="1" scenarios="1"/>
  <mergeCells count="2">
    <mergeCell ref="A1:F1"/>
    <mergeCell ref="A39:E39"/>
  </mergeCells>
  <pageMargins left="0.75" right="0.75" top="1" bottom="1" header="0.511805555555556" footer="0.51180555555555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4"/>
  <sheetViews>
    <sheetView zoomScale="115" zoomScaleNormal="115" topLeftCell="A122" workbookViewId="0">
      <selection activeCell="H127" sqref="H127:H129"/>
    </sheetView>
  </sheetViews>
  <sheetFormatPr defaultColWidth="9.14285714285714" defaultRowHeight="12.75"/>
  <cols>
    <col min="1" max="1" width="4" style="1" customWidth="1"/>
    <col min="2" max="2" width="12.2857142857143" style="1" customWidth="1"/>
    <col min="3" max="3" width="29.8571428571429" style="1" customWidth="1"/>
    <col min="4" max="4" width="7.28571428571429" style="1" customWidth="1"/>
    <col min="5" max="5" width="9" style="1" customWidth="1"/>
    <col min="6" max="6" width="15" style="2" customWidth="1"/>
    <col min="7" max="7" width="13.7142857142857" style="1" customWidth="1"/>
    <col min="8" max="8" width="9.57142857142857" style="1" customWidth="1"/>
    <col min="9" max="16" width="9.14285714285714" style="1"/>
    <col min="17" max="17" width="11.7142857142857" style="1" customWidth="1"/>
    <col min="18" max="16384" width="9.14285714285714" style="1"/>
  </cols>
  <sheetData>
    <row r="1" spans="1:7">
      <c r="A1" s="3" t="s">
        <v>338</v>
      </c>
      <c r="B1" s="3"/>
      <c r="C1" s="3"/>
      <c r="D1" s="3"/>
      <c r="E1" s="3"/>
      <c r="F1" s="3"/>
      <c r="G1" s="3"/>
    </row>
    <row r="3" spans="2:7">
      <c r="B3" s="4" t="s">
        <v>1</v>
      </c>
      <c r="C3" s="5"/>
      <c r="D3" s="5"/>
      <c r="E3" s="5"/>
      <c r="F3" s="5"/>
      <c r="G3" s="5"/>
    </row>
    <row r="4" spans="2:7">
      <c r="B4" s="4" t="s">
        <v>2</v>
      </c>
      <c r="C4" s="5"/>
      <c r="D4" s="5"/>
      <c r="E4" s="5"/>
      <c r="F4" s="5"/>
      <c r="G4" s="5"/>
    </row>
    <row r="5" spans="2:7">
      <c r="B5" s="4" t="s">
        <v>3</v>
      </c>
      <c r="C5" s="5"/>
      <c r="D5" s="5"/>
      <c r="E5" s="5"/>
      <c r="F5" s="5"/>
      <c r="G5" s="5"/>
    </row>
    <row r="7" spans="1:7">
      <c r="A7" s="6" t="s">
        <v>4</v>
      </c>
      <c r="B7" s="6"/>
      <c r="C7" s="6"/>
      <c r="D7" s="6"/>
      <c r="E7" s="6"/>
      <c r="F7" s="6"/>
      <c r="G7" s="6"/>
    </row>
    <row r="8" spans="1:7">
      <c r="A8" s="5" t="s">
        <v>5</v>
      </c>
      <c r="B8" s="7" t="s">
        <v>6</v>
      </c>
      <c r="C8" s="8"/>
      <c r="D8" s="8"/>
      <c r="E8" s="8"/>
      <c r="F8" s="9"/>
      <c r="G8" s="5"/>
    </row>
    <row r="9" spans="1:7">
      <c r="A9" s="5" t="s">
        <v>7</v>
      </c>
      <c r="B9" s="7" t="s">
        <v>8</v>
      </c>
      <c r="C9" s="8"/>
      <c r="D9" s="8"/>
      <c r="E9" s="8"/>
      <c r="F9" s="9"/>
      <c r="G9" s="5" t="s">
        <v>9</v>
      </c>
    </row>
    <row r="10" spans="1:7">
      <c r="A10" s="5" t="s">
        <v>10</v>
      </c>
      <c r="B10" s="7" t="s">
        <v>339</v>
      </c>
      <c r="C10" s="8"/>
      <c r="D10" s="8"/>
      <c r="E10" s="8"/>
      <c r="F10" s="9"/>
      <c r="G10" s="10" t="s">
        <v>12</v>
      </c>
    </row>
    <row r="11" spans="1:7">
      <c r="A11" s="5" t="s">
        <v>13</v>
      </c>
      <c r="B11" s="7" t="s">
        <v>14</v>
      </c>
      <c r="C11" s="8"/>
      <c r="D11" s="8"/>
      <c r="E11" s="8"/>
      <c r="F11" s="9"/>
      <c r="G11" s="5">
        <v>12</v>
      </c>
    </row>
    <row r="12" spans="7:7">
      <c r="G12" s="11"/>
    </row>
    <row r="13" spans="1:7">
      <c r="A13" s="12" t="s">
        <v>15</v>
      </c>
      <c r="B13" s="12"/>
      <c r="C13" s="12"/>
      <c r="D13" s="12"/>
      <c r="E13" s="12"/>
      <c r="F13" s="12"/>
      <c r="G13" s="12"/>
    </row>
    <row r="14" ht="15" customHeight="1" spans="1:7">
      <c r="A14" s="12" t="s">
        <v>16</v>
      </c>
      <c r="B14" s="6"/>
      <c r="C14" s="13"/>
      <c r="D14" s="14" t="s">
        <v>17</v>
      </c>
      <c r="E14" s="15"/>
      <c r="F14" s="6" t="s">
        <v>18</v>
      </c>
      <c r="G14" s="6"/>
    </row>
    <row r="15" spans="1:7">
      <c r="A15" s="155" t="s">
        <v>340</v>
      </c>
      <c r="B15" s="155"/>
      <c r="C15" s="156"/>
      <c r="D15" s="157" t="s">
        <v>341</v>
      </c>
      <c r="E15" s="158"/>
      <c r="F15" s="159" t="s">
        <v>342</v>
      </c>
      <c r="G15" s="160"/>
    </row>
    <row r="17" spans="1:7">
      <c r="A17" s="23" t="s">
        <v>21</v>
      </c>
      <c r="B17" s="23"/>
      <c r="C17" s="23"/>
      <c r="D17" s="23"/>
      <c r="E17" s="23"/>
      <c r="F17" s="23"/>
      <c r="G17" s="23"/>
    </row>
    <row r="18" spans="2:7">
      <c r="B18" s="24"/>
      <c r="C18" s="24"/>
      <c r="D18" s="24"/>
      <c r="E18" s="24"/>
      <c r="F18" s="25"/>
      <c r="G18" s="24"/>
    </row>
    <row r="19" spans="1:7">
      <c r="A19" s="6" t="s">
        <v>22</v>
      </c>
      <c r="B19" s="6"/>
      <c r="C19" s="6"/>
      <c r="D19" s="6"/>
      <c r="E19" s="6"/>
      <c r="F19" s="6"/>
      <c r="G19" s="6"/>
    </row>
    <row r="20" spans="1:7">
      <c r="A20" s="5">
        <v>1</v>
      </c>
      <c r="B20" s="26" t="s">
        <v>23</v>
      </c>
      <c r="C20" s="27"/>
      <c r="D20" s="27"/>
      <c r="E20" s="28"/>
      <c r="F20" s="13" t="s">
        <v>343</v>
      </c>
      <c r="G20" s="15"/>
    </row>
    <row r="21" spans="1:7">
      <c r="A21" s="5">
        <v>2</v>
      </c>
      <c r="B21" s="7" t="s">
        <v>25</v>
      </c>
      <c r="C21" s="8"/>
      <c r="D21" s="8"/>
      <c r="E21" s="9"/>
      <c r="F21" s="29">
        <v>873.6</v>
      </c>
      <c r="G21" s="30"/>
    </row>
    <row r="22" spans="1:7">
      <c r="A22" s="5">
        <v>3</v>
      </c>
      <c r="B22" s="7" t="s">
        <v>26</v>
      </c>
      <c r="C22" s="8"/>
      <c r="D22" s="8"/>
      <c r="E22" s="9"/>
      <c r="F22" s="31" t="s">
        <v>27</v>
      </c>
      <c r="G22" s="32"/>
    </row>
    <row r="23" spans="1:7">
      <c r="A23" s="5">
        <v>4</v>
      </c>
      <c r="B23" s="7" t="s">
        <v>28</v>
      </c>
      <c r="C23" s="8"/>
      <c r="D23" s="8"/>
      <c r="E23" s="9"/>
      <c r="F23" s="33" t="s">
        <v>29</v>
      </c>
      <c r="G23" s="34"/>
    </row>
    <row r="24" spans="1:7">
      <c r="A24" s="24"/>
      <c r="B24" s="35"/>
      <c r="C24" s="35"/>
      <c r="D24" s="35"/>
      <c r="E24" s="35"/>
      <c r="F24" s="25"/>
      <c r="G24" s="36"/>
    </row>
    <row r="25" spans="1:7">
      <c r="A25" s="24"/>
      <c r="B25" s="37" t="s">
        <v>30</v>
      </c>
      <c r="C25" s="37"/>
      <c r="D25" s="37"/>
      <c r="E25" s="37"/>
      <c r="F25" s="37"/>
      <c r="G25" s="37"/>
    </row>
    <row r="26" spans="4:4">
      <c r="D26" s="161"/>
    </row>
    <row r="27" spans="2:7">
      <c r="B27" s="5">
        <v>1</v>
      </c>
      <c r="C27" s="6" t="s">
        <v>31</v>
      </c>
      <c r="D27" s="6"/>
      <c r="E27" s="6"/>
      <c r="F27" s="38" t="s">
        <v>32</v>
      </c>
      <c r="G27" s="39" t="s">
        <v>33</v>
      </c>
    </row>
    <row r="28" spans="2:7">
      <c r="B28" s="5" t="s">
        <v>5</v>
      </c>
      <c r="C28" s="40" t="s">
        <v>34</v>
      </c>
      <c r="D28" s="40"/>
      <c r="E28" s="40"/>
      <c r="F28" s="41">
        <v>100</v>
      </c>
      <c r="G28" s="42">
        <v>873.6</v>
      </c>
    </row>
    <row r="29" spans="2:7">
      <c r="B29" s="5" t="s">
        <v>7</v>
      </c>
      <c r="C29" s="40" t="s">
        <v>35</v>
      </c>
      <c r="D29" s="40"/>
      <c r="E29" s="40"/>
      <c r="F29" s="43"/>
      <c r="G29" s="41">
        <f>F29*G28</f>
        <v>0</v>
      </c>
    </row>
    <row r="30" spans="2:7">
      <c r="B30" s="5" t="s">
        <v>10</v>
      </c>
      <c r="C30" s="40" t="s">
        <v>36</v>
      </c>
      <c r="D30" s="40"/>
      <c r="E30" s="40"/>
      <c r="F30" s="43"/>
      <c r="G30" s="41">
        <v>0</v>
      </c>
    </row>
    <row r="31" spans="2:7">
      <c r="B31" s="5" t="s">
        <v>13</v>
      </c>
      <c r="C31" s="40" t="s">
        <v>37</v>
      </c>
      <c r="D31" s="40"/>
      <c r="E31" s="40"/>
      <c r="F31" s="43"/>
      <c r="G31" s="41">
        <v>0</v>
      </c>
    </row>
    <row r="32" spans="2:7">
      <c r="B32" s="5" t="s">
        <v>38</v>
      </c>
      <c r="C32" s="40" t="s">
        <v>39</v>
      </c>
      <c r="D32" s="40"/>
      <c r="E32" s="40"/>
      <c r="F32" s="43"/>
      <c r="G32" s="41">
        <v>0</v>
      </c>
    </row>
    <row r="33" spans="2:7">
      <c r="B33" s="5" t="s">
        <v>40</v>
      </c>
      <c r="C33" s="40" t="s">
        <v>41</v>
      </c>
      <c r="D33" s="40"/>
      <c r="E33" s="40"/>
      <c r="F33" s="43"/>
      <c r="G33" s="41">
        <v>0</v>
      </c>
    </row>
    <row r="34" spans="2:7">
      <c r="B34" s="5" t="s">
        <v>42</v>
      </c>
      <c r="C34" s="40" t="s">
        <v>43</v>
      </c>
      <c r="D34" s="40"/>
      <c r="E34" s="40"/>
      <c r="F34" s="43"/>
      <c r="G34" s="41">
        <v>0</v>
      </c>
    </row>
    <row r="35" spans="2:7">
      <c r="B35" s="5" t="s">
        <v>44</v>
      </c>
      <c r="C35" s="40" t="s">
        <v>45</v>
      </c>
      <c r="D35" s="40"/>
      <c r="E35" s="40"/>
      <c r="F35" s="43"/>
      <c r="G35" s="41">
        <f>F35*G28</f>
        <v>0</v>
      </c>
    </row>
    <row r="36" spans="2:7">
      <c r="B36" s="13" t="s">
        <v>46</v>
      </c>
      <c r="C36" s="14"/>
      <c r="D36" s="14"/>
      <c r="E36" s="14"/>
      <c r="F36" s="15"/>
      <c r="G36" s="38">
        <f>SUM(G28:G35)</f>
        <v>873.6</v>
      </c>
    </row>
    <row r="38" ht="15.75" customHeight="1" spans="1:7">
      <c r="A38" s="44" t="s">
        <v>47</v>
      </c>
      <c r="B38" s="44"/>
      <c r="C38" s="44"/>
      <c r="D38" s="44"/>
      <c r="E38" s="44"/>
      <c r="F38" s="44"/>
      <c r="G38" s="24"/>
    </row>
    <row r="40" ht="15.75" customHeight="1" spans="1:6">
      <c r="A40" s="5">
        <v>2</v>
      </c>
      <c r="B40" s="13" t="s">
        <v>48</v>
      </c>
      <c r="C40" s="14"/>
      <c r="D40" s="14"/>
      <c r="E40" s="15"/>
      <c r="F40" s="38" t="s">
        <v>33</v>
      </c>
    </row>
    <row r="41" ht="15.75" customHeight="1" spans="1:6">
      <c r="A41" s="5" t="s">
        <v>5</v>
      </c>
      <c r="B41" s="7" t="s">
        <v>49</v>
      </c>
      <c r="C41" s="8"/>
      <c r="D41" s="45">
        <v>12</v>
      </c>
      <c r="E41" s="46">
        <v>6</v>
      </c>
      <c r="F41" s="47">
        <f>IF(((E41*15-G36*6%)&lt;=0),"0,00",E41*15-G36*6%)</f>
        <v>37.58</v>
      </c>
    </row>
    <row r="42" spans="1:7">
      <c r="A42" s="5" t="s">
        <v>7</v>
      </c>
      <c r="B42" s="7" t="s">
        <v>50</v>
      </c>
      <c r="C42" s="8"/>
      <c r="D42" s="45"/>
      <c r="E42" s="46">
        <v>20</v>
      </c>
      <c r="F42" s="48">
        <f>E42*22</f>
        <v>440</v>
      </c>
      <c r="G42" s="49"/>
    </row>
    <row r="43" spans="1:7">
      <c r="A43" s="5" t="s">
        <v>10</v>
      </c>
      <c r="B43" s="7" t="s">
        <v>51</v>
      </c>
      <c r="C43" s="8"/>
      <c r="D43" s="8"/>
      <c r="E43" s="9"/>
      <c r="F43" s="48">
        <v>150</v>
      </c>
      <c r="G43" s="49"/>
    </row>
    <row r="44" spans="1:7">
      <c r="A44" s="5" t="s">
        <v>13</v>
      </c>
      <c r="B44" s="7" t="s">
        <v>52</v>
      </c>
      <c r="C44" s="8"/>
      <c r="D44" s="8"/>
      <c r="E44" s="9"/>
      <c r="F44" s="51">
        <v>0</v>
      </c>
      <c r="G44" s="49"/>
    </row>
    <row r="45" spans="1:7">
      <c r="A45" s="5" t="s">
        <v>38</v>
      </c>
      <c r="B45" s="7" t="s">
        <v>53</v>
      </c>
      <c r="C45" s="8"/>
      <c r="D45" s="8"/>
      <c r="E45" s="9"/>
      <c r="F45" s="48">
        <v>2.5</v>
      </c>
      <c r="G45" s="49"/>
    </row>
    <row r="46" spans="1:7">
      <c r="A46" s="5" t="s">
        <v>42</v>
      </c>
      <c r="B46" s="7" t="s">
        <v>54</v>
      </c>
      <c r="C46" s="8"/>
      <c r="D46" s="8"/>
      <c r="E46" s="9"/>
      <c r="F46" s="48">
        <v>4.5</v>
      </c>
      <c r="G46" s="49"/>
    </row>
    <row r="47" spans="1:7">
      <c r="A47" s="5" t="s">
        <v>44</v>
      </c>
      <c r="B47" s="52" t="s">
        <v>55</v>
      </c>
      <c r="C47" s="53"/>
      <c r="D47" s="53"/>
      <c r="E47" s="54"/>
      <c r="F47" s="50">
        <v>0</v>
      </c>
      <c r="G47" s="49"/>
    </row>
    <row r="48" spans="1:7">
      <c r="A48" s="6" t="s">
        <v>56</v>
      </c>
      <c r="B48" s="6"/>
      <c r="C48" s="6"/>
      <c r="D48" s="6"/>
      <c r="E48" s="6"/>
      <c r="F48" s="55">
        <f>SUM(F41:F47)</f>
        <v>634.58</v>
      </c>
      <c r="G48" s="49"/>
    </row>
    <row r="49" spans="7:7">
      <c r="G49" s="49"/>
    </row>
    <row r="50" ht="15.75" customHeight="1" spans="1:7">
      <c r="A50" s="44" t="s">
        <v>57</v>
      </c>
      <c r="B50" s="44"/>
      <c r="C50" s="44"/>
      <c r="D50" s="44"/>
      <c r="E50" s="44"/>
      <c r="F50" s="44"/>
      <c r="G50" s="49"/>
    </row>
    <row r="51" spans="7:7">
      <c r="G51" s="49"/>
    </row>
    <row r="52" spans="1:7">
      <c r="A52" s="5">
        <v>3</v>
      </c>
      <c r="B52" s="6" t="s">
        <v>58</v>
      </c>
      <c r="C52" s="6"/>
      <c r="D52" s="6"/>
      <c r="E52" s="6"/>
      <c r="F52" s="38" t="s">
        <v>33</v>
      </c>
      <c r="G52" s="11"/>
    </row>
    <row r="53" spans="1:7">
      <c r="A53" s="5" t="s">
        <v>5</v>
      </c>
      <c r="B53" s="40" t="s">
        <v>59</v>
      </c>
      <c r="C53" s="40"/>
      <c r="D53" s="40"/>
      <c r="E53" s="40"/>
      <c r="F53" s="47" t="e">
        <f>#REF!</f>
        <v>#REF!</v>
      </c>
      <c r="G53" s="24"/>
    </row>
    <row r="54" spans="1:7">
      <c r="A54" s="5" t="s">
        <v>7</v>
      </c>
      <c r="B54" s="7" t="s">
        <v>60</v>
      </c>
      <c r="C54" s="8"/>
      <c r="D54" s="8"/>
      <c r="E54" s="9"/>
      <c r="F54" s="41">
        <v>0</v>
      </c>
      <c r="G54" s="35"/>
    </row>
    <row r="55" spans="1:7">
      <c r="A55" s="5" t="s">
        <v>10</v>
      </c>
      <c r="B55" s="40" t="s">
        <v>344</v>
      </c>
      <c r="C55" s="40"/>
      <c r="D55" s="40"/>
      <c r="E55" s="40"/>
      <c r="F55" s="41">
        <v>23.4</v>
      </c>
      <c r="G55" s="35"/>
    </row>
    <row r="56" spans="1:7">
      <c r="A56" s="5" t="s">
        <v>13</v>
      </c>
      <c r="B56" s="40" t="s">
        <v>62</v>
      </c>
      <c r="C56" s="40"/>
      <c r="D56" s="40"/>
      <c r="E56" s="40"/>
      <c r="F56" s="41">
        <v>0</v>
      </c>
      <c r="G56" s="24"/>
    </row>
    <row r="57" spans="1:7">
      <c r="A57" s="6" t="s">
        <v>63</v>
      </c>
      <c r="B57" s="6"/>
      <c r="C57" s="6"/>
      <c r="D57" s="6"/>
      <c r="E57" s="6"/>
      <c r="F57" s="38" t="e">
        <f>SUM(F53:F56)</f>
        <v>#REF!</v>
      </c>
      <c r="G57" s="35"/>
    </row>
    <row r="58" spans="7:7">
      <c r="G58" s="24"/>
    </row>
    <row r="59" spans="1:6">
      <c r="A59" s="23" t="s">
        <v>64</v>
      </c>
      <c r="B59" s="23"/>
      <c r="C59" s="23"/>
      <c r="D59" s="23"/>
      <c r="E59" s="23"/>
      <c r="F59" s="23"/>
    </row>
    <row r="60" spans="1:6">
      <c r="A60" s="23"/>
      <c r="B60" s="23"/>
      <c r="C60" s="23"/>
      <c r="D60" s="23"/>
      <c r="E60" s="23"/>
      <c r="F60" s="23"/>
    </row>
    <row r="61" spans="1:6">
      <c r="A61" s="23"/>
      <c r="B61" s="23" t="s">
        <v>65</v>
      </c>
      <c r="C61" s="23"/>
      <c r="D61" s="23"/>
      <c r="E61" s="23"/>
      <c r="F61" s="23"/>
    </row>
    <row r="62" spans="2:2">
      <c r="B62" s="1" t="s">
        <v>66</v>
      </c>
    </row>
    <row r="63" spans="1:6">
      <c r="A63" s="6" t="s">
        <v>67</v>
      </c>
      <c r="B63" s="6" t="s">
        <v>68</v>
      </c>
      <c r="C63" s="6"/>
      <c r="D63" s="6"/>
      <c r="E63" s="6" t="s">
        <v>32</v>
      </c>
      <c r="F63" s="38" t="s">
        <v>33</v>
      </c>
    </row>
    <row r="64" spans="1:7">
      <c r="A64" s="5" t="s">
        <v>5</v>
      </c>
      <c r="B64" s="40" t="s">
        <v>69</v>
      </c>
      <c r="C64" s="40"/>
      <c r="D64" s="40"/>
      <c r="E64" s="56">
        <v>0.2</v>
      </c>
      <c r="F64" s="41">
        <f t="shared" ref="F64:F71" si="0">E64*$G$36</f>
        <v>174.72</v>
      </c>
      <c r="G64" s="57"/>
    </row>
    <row r="65" spans="1:7">
      <c r="A65" s="5" t="s">
        <v>7</v>
      </c>
      <c r="B65" s="40" t="s">
        <v>70</v>
      </c>
      <c r="C65" s="40"/>
      <c r="D65" s="40"/>
      <c r="E65" s="56">
        <v>0.015</v>
      </c>
      <c r="F65" s="41">
        <f t="shared" si="0"/>
        <v>13.1</v>
      </c>
      <c r="G65" s="57"/>
    </row>
    <row r="66" spans="1:7">
      <c r="A66" s="5" t="s">
        <v>10</v>
      </c>
      <c r="B66" s="40" t="s">
        <v>71</v>
      </c>
      <c r="C66" s="40"/>
      <c r="D66" s="40"/>
      <c r="E66" s="56">
        <v>0.01</v>
      </c>
      <c r="F66" s="41">
        <f t="shared" si="0"/>
        <v>8.74</v>
      </c>
      <c r="G66" s="57"/>
    </row>
    <row r="67" spans="1:7">
      <c r="A67" s="5" t="s">
        <v>13</v>
      </c>
      <c r="B67" s="40" t="s">
        <v>72</v>
      </c>
      <c r="C67" s="40"/>
      <c r="D67" s="40"/>
      <c r="E67" s="56">
        <v>0.002</v>
      </c>
      <c r="F67" s="41">
        <f t="shared" si="0"/>
        <v>1.75</v>
      </c>
      <c r="G67" s="57"/>
    </row>
    <row r="68" spans="1:7">
      <c r="A68" s="5" t="s">
        <v>38</v>
      </c>
      <c r="B68" s="40" t="s">
        <v>73</v>
      </c>
      <c r="C68" s="40"/>
      <c r="D68" s="40"/>
      <c r="E68" s="56">
        <v>0.025</v>
      </c>
      <c r="F68" s="41">
        <f t="shared" si="0"/>
        <v>21.84</v>
      </c>
      <c r="G68" s="57"/>
    </row>
    <row r="69" spans="1:7">
      <c r="A69" s="5" t="s">
        <v>40</v>
      </c>
      <c r="B69" s="40" t="s">
        <v>74</v>
      </c>
      <c r="C69" s="40"/>
      <c r="D69" s="40"/>
      <c r="E69" s="56">
        <v>0.08</v>
      </c>
      <c r="F69" s="41">
        <f t="shared" si="0"/>
        <v>69.89</v>
      </c>
      <c r="G69" s="57"/>
    </row>
    <row r="70" spans="1:7">
      <c r="A70" s="5" t="s">
        <v>42</v>
      </c>
      <c r="B70" s="162" t="s">
        <v>345</v>
      </c>
      <c r="C70" s="162"/>
      <c r="D70" s="162"/>
      <c r="E70" s="56">
        <v>0.03</v>
      </c>
      <c r="F70" s="41">
        <f t="shared" si="0"/>
        <v>26.21</v>
      </c>
      <c r="G70" s="57"/>
    </row>
    <row r="71" spans="1:7">
      <c r="A71" s="5" t="s">
        <v>44</v>
      </c>
      <c r="B71" s="40" t="s">
        <v>76</v>
      </c>
      <c r="C71" s="40"/>
      <c r="D71" s="40"/>
      <c r="E71" s="56">
        <v>0.006</v>
      </c>
      <c r="F71" s="41">
        <f t="shared" si="0"/>
        <v>5.24</v>
      </c>
      <c r="G71" s="57"/>
    </row>
    <row r="72" spans="1:6">
      <c r="A72" s="6" t="s">
        <v>77</v>
      </c>
      <c r="B72" s="6"/>
      <c r="C72" s="6"/>
      <c r="D72" s="6"/>
      <c r="E72" s="59">
        <f>SUM(E64:E71)</f>
        <v>0.368</v>
      </c>
      <c r="F72" s="38">
        <f>SUM(F64:F71)</f>
        <v>321.49</v>
      </c>
    </row>
    <row r="73" spans="1:6">
      <c r="A73" s="37"/>
      <c r="B73" s="37"/>
      <c r="C73" s="37"/>
      <c r="D73" s="37"/>
      <c r="E73" s="60"/>
      <c r="F73" s="61"/>
    </row>
    <row r="74" spans="1:6">
      <c r="A74" s="24" t="s">
        <v>78</v>
      </c>
      <c r="B74" s="24"/>
      <c r="C74" s="24"/>
      <c r="D74" s="24"/>
      <c r="E74" s="24"/>
      <c r="F74" s="24"/>
    </row>
    <row r="75" spans="2:5">
      <c r="B75" s="24"/>
      <c r="C75" s="24"/>
      <c r="D75" s="24"/>
      <c r="E75" s="62"/>
    </row>
    <row r="76" spans="1:6">
      <c r="A76" s="6" t="s">
        <v>79</v>
      </c>
      <c r="B76" s="6" t="s">
        <v>80</v>
      </c>
      <c r="C76" s="6"/>
      <c r="D76" s="6"/>
      <c r="E76" s="6" t="s">
        <v>32</v>
      </c>
      <c r="F76" s="38" t="s">
        <v>33</v>
      </c>
    </row>
    <row r="77" spans="1:7">
      <c r="A77" s="5" t="s">
        <v>5</v>
      </c>
      <c r="B77" s="40" t="s">
        <v>80</v>
      </c>
      <c r="C77" s="40"/>
      <c r="D77" s="40"/>
      <c r="E77" s="56">
        <v>0.0833</v>
      </c>
      <c r="F77" s="41">
        <f>E77*$G$36</f>
        <v>72.77</v>
      </c>
      <c r="G77" s="63"/>
    </row>
    <row r="78" spans="1:6">
      <c r="A78" s="6" t="s">
        <v>81</v>
      </c>
      <c r="B78" s="6"/>
      <c r="C78" s="6"/>
      <c r="D78" s="6"/>
      <c r="E78" s="59">
        <f>SUM(E77:E77)</f>
        <v>0.0833</v>
      </c>
      <c r="F78" s="38">
        <f>SUM(F77:F77)</f>
        <v>72.77</v>
      </c>
    </row>
    <row r="79" spans="1:9">
      <c r="A79" s="64" t="s">
        <v>7</v>
      </c>
      <c r="B79" s="65" t="s">
        <v>82</v>
      </c>
      <c r="C79" s="65"/>
      <c r="D79" s="65"/>
      <c r="E79" s="56">
        <f>E72*E78</f>
        <v>0.0307</v>
      </c>
      <c r="F79" s="66">
        <f>F78*E72</f>
        <v>26.78</v>
      </c>
      <c r="G79" s="63"/>
      <c r="H79" s="63"/>
      <c r="I79" s="63"/>
    </row>
    <row r="80" spans="1:7">
      <c r="A80" s="13" t="s">
        <v>77</v>
      </c>
      <c r="B80" s="14"/>
      <c r="C80" s="14"/>
      <c r="D80" s="14"/>
      <c r="E80" s="59">
        <f>E73*E78</f>
        <v>0</v>
      </c>
      <c r="F80" s="38">
        <f>SUM(F78:F79)</f>
        <v>99.55</v>
      </c>
      <c r="G80" s="63"/>
    </row>
    <row r="81" spans="2:5">
      <c r="B81" s="24"/>
      <c r="C81" s="24"/>
      <c r="D81" s="24"/>
      <c r="E81" s="62"/>
    </row>
    <row r="82" spans="1:6">
      <c r="A82" s="6" t="s">
        <v>83</v>
      </c>
      <c r="B82" s="12" t="s">
        <v>84</v>
      </c>
      <c r="C82" s="12"/>
      <c r="D82" s="12"/>
      <c r="E82" s="6" t="s">
        <v>32</v>
      </c>
      <c r="F82" s="38" t="s">
        <v>33</v>
      </c>
    </row>
    <row r="83" spans="1:6">
      <c r="A83" s="5" t="s">
        <v>5</v>
      </c>
      <c r="B83" s="7" t="s">
        <v>85</v>
      </c>
      <c r="C83" s="8"/>
      <c r="D83" s="9"/>
      <c r="E83" s="56">
        <v>0.0002</v>
      </c>
      <c r="F83" s="41">
        <f>E83*$G$36</f>
        <v>0.17</v>
      </c>
    </row>
    <row r="84" ht="32.25" customHeight="1" spans="1:6">
      <c r="A84" s="64" t="s">
        <v>7</v>
      </c>
      <c r="B84" s="65" t="s">
        <v>86</v>
      </c>
      <c r="C84" s="65"/>
      <c r="D84" s="65"/>
      <c r="E84" s="67">
        <f>E83*E72</f>
        <v>0.0001</v>
      </c>
      <c r="F84" s="66">
        <f>F83*E72</f>
        <v>0.06</v>
      </c>
    </row>
    <row r="85" spans="1:6">
      <c r="A85" s="13" t="s">
        <v>77</v>
      </c>
      <c r="B85" s="14"/>
      <c r="C85" s="14"/>
      <c r="D85" s="15"/>
      <c r="E85" s="59">
        <f>SUM(E83:E84)</f>
        <v>0.0003</v>
      </c>
      <c r="F85" s="38">
        <f>SUM(F83:F84)</f>
        <v>0.23</v>
      </c>
    </row>
    <row r="87" spans="1:6">
      <c r="A87" s="37" t="s">
        <v>87</v>
      </c>
      <c r="B87" s="37"/>
      <c r="C87" s="37"/>
      <c r="D87" s="37"/>
      <c r="E87" s="37"/>
      <c r="F87" s="37"/>
    </row>
    <row r="88" spans="7:7">
      <c r="G88" s="68"/>
    </row>
    <row r="89" spans="1:6">
      <c r="A89" s="6" t="s">
        <v>88</v>
      </c>
      <c r="B89" s="6" t="s">
        <v>89</v>
      </c>
      <c r="C89" s="6"/>
      <c r="D89" s="6"/>
      <c r="E89" s="6" t="s">
        <v>32</v>
      </c>
      <c r="F89" s="38" t="s">
        <v>33</v>
      </c>
    </row>
    <row r="90" spans="1:8">
      <c r="A90" s="64" t="s">
        <v>5</v>
      </c>
      <c r="B90" s="69" t="s">
        <v>90</v>
      </c>
      <c r="C90" s="69"/>
      <c r="D90" s="69"/>
      <c r="E90" s="67">
        <v>0.0042</v>
      </c>
      <c r="F90" s="66">
        <f>E90*$G$36</f>
        <v>3.67</v>
      </c>
      <c r="G90" s="63"/>
      <c r="H90" s="63"/>
    </row>
    <row r="91" spans="1:7">
      <c r="A91" s="64" t="s">
        <v>7</v>
      </c>
      <c r="B91" s="65" t="s">
        <v>91</v>
      </c>
      <c r="C91" s="65"/>
      <c r="D91" s="65"/>
      <c r="E91" s="67">
        <v>0.0003</v>
      </c>
      <c r="F91" s="66">
        <f>F90*E69</f>
        <v>0.29</v>
      </c>
      <c r="G91" s="24"/>
    </row>
    <row r="92" customHeight="1" spans="1:7">
      <c r="A92" s="64" t="s">
        <v>10</v>
      </c>
      <c r="B92" s="70" t="s">
        <v>92</v>
      </c>
      <c r="C92" s="70"/>
      <c r="D92" s="70"/>
      <c r="E92" s="67">
        <v>0.0435</v>
      </c>
      <c r="F92" s="66">
        <f>E92*$G$36</f>
        <v>38</v>
      </c>
      <c r="G92" s="24"/>
    </row>
    <row r="93" spans="1:7">
      <c r="A93" s="64" t="s">
        <v>13</v>
      </c>
      <c r="B93" s="65" t="s">
        <v>93</v>
      </c>
      <c r="C93" s="65"/>
      <c r="D93" s="65"/>
      <c r="E93" s="67">
        <v>0.0194</v>
      </c>
      <c r="F93" s="66">
        <f>E93*$G$36</f>
        <v>16.95</v>
      </c>
      <c r="G93" s="11"/>
    </row>
    <row r="94" spans="1:7">
      <c r="A94" s="64" t="s">
        <v>38</v>
      </c>
      <c r="B94" s="65" t="s">
        <v>94</v>
      </c>
      <c r="C94" s="65"/>
      <c r="D94" s="65"/>
      <c r="E94" s="67">
        <f>E93*E72</f>
        <v>0.0071</v>
      </c>
      <c r="F94" s="66">
        <f>E94*$G$36</f>
        <v>6.2</v>
      </c>
      <c r="G94" s="11"/>
    </row>
    <row r="95" customHeight="1" spans="1:7">
      <c r="A95" s="64" t="s">
        <v>40</v>
      </c>
      <c r="B95" s="71" t="s">
        <v>95</v>
      </c>
      <c r="C95" s="72"/>
      <c r="D95" s="73"/>
      <c r="E95" s="74">
        <v>0.0065</v>
      </c>
      <c r="F95" s="66">
        <f>E95*$G$36</f>
        <v>5.68</v>
      </c>
      <c r="G95" s="11"/>
    </row>
    <row r="96" spans="1:7">
      <c r="A96" s="75" t="s">
        <v>77</v>
      </c>
      <c r="B96" s="76"/>
      <c r="C96" s="76"/>
      <c r="D96" s="77"/>
      <c r="E96" s="78">
        <f>SUM(E90:E95)</f>
        <v>0.081</v>
      </c>
      <c r="F96" s="79">
        <f>SUM(F90:F95)</f>
        <v>70.79</v>
      </c>
      <c r="G96" s="24"/>
    </row>
    <row r="98" spans="1:6">
      <c r="A98" s="37" t="s">
        <v>96</v>
      </c>
      <c r="B98" s="37"/>
      <c r="C98" s="37"/>
      <c r="D98" s="37"/>
      <c r="E98" s="37"/>
      <c r="F98" s="37"/>
    </row>
    <row r="100" ht="30.75" customHeight="1" spans="1:6">
      <c r="A100" s="80" t="s">
        <v>97</v>
      </c>
      <c r="B100" s="81" t="s">
        <v>98</v>
      </c>
      <c r="C100" s="82"/>
      <c r="D100" s="83"/>
      <c r="E100" s="80" t="s">
        <v>32</v>
      </c>
      <c r="F100" s="79" t="s">
        <v>33</v>
      </c>
    </row>
    <row r="101" spans="1:7">
      <c r="A101" s="64" t="s">
        <v>5</v>
      </c>
      <c r="B101" s="163" t="s">
        <v>346</v>
      </c>
      <c r="C101" s="163"/>
      <c r="D101" s="163"/>
      <c r="E101" s="92">
        <v>0.121</v>
      </c>
      <c r="F101" s="66">
        <f t="shared" ref="F101:F106" si="1">E101*$G$36</f>
        <v>105.71</v>
      </c>
      <c r="G101" s="86"/>
    </row>
    <row r="102" spans="1:6">
      <c r="A102" s="64" t="s">
        <v>7</v>
      </c>
      <c r="B102" s="65" t="s">
        <v>100</v>
      </c>
      <c r="C102" s="65"/>
      <c r="D102" s="65"/>
      <c r="E102" s="74">
        <v>0.0166</v>
      </c>
      <c r="F102" s="66">
        <f t="shared" si="1"/>
        <v>14.5</v>
      </c>
    </row>
    <row r="103" spans="1:6">
      <c r="A103" s="64" t="s">
        <v>10</v>
      </c>
      <c r="B103" s="87" t="s">
        <v>347</v>
      </c>
      <c r="C103" s="88"/>
      <c r="D103" s="89"/>
      <c r="E103" s="67">
        <v>0.0002</v>
      </c>
      <c r="F103" s="66">
        <f t="shared" si="1"/>
        <v>0.17</v>
      </c>
    </row>
    <row r="104" spans="1:7">
      <c r="A104" s="64" t="s">
        <v>13</v>
      </c>
      <c r="B104" s="87" t="s">
        <v>102</v>
      </c>
      <c r="C104" s="88"/>
      <c r="D104" s="89"/>
      <c r="E104" s="74">
        <v>0.0028</v>
      </c>
      <c r="F104" s="66">
        <f t="shared" si="1"/>
        <v>2.45</v>
      </c>
      <c r="G104" s="62"/>
    </row>
    <row r="105" spans="1:7">
      <c r="A105" s="64" t="s">
        <v>38</v>
      </c>
      <c r="B105" s="65" t="s">
        <v>103</v>
      </c>
      <c r="C105" s="65"/>
      <c r="D105" s="65"/>
      <c r="E105" s="74">
        <v>0.0003</v>
      </c>
      <c r="F105" s="66">
        <f t="shared" si="1"/>
        <v>0.26</v>
      </c>
      <c r="G105" s="62"/>
    </row>
    <row r="106" spans="1:6">
      <c r="A106" s="64" t="s">
        <v>40</v>
      </c>
      <c r="B106" s="87" t="s">
        <v>104</v>
      </c>
      <c r="C106" s="88"/>
      <c r="D106" s="89"/>
      <c r="E106" s="67">
        <v>0</v>
      </c>
      <c r="F106" s="66">
        <f t="shared" si="1"/>
        <v>0</v>
      </c>
    </row>
    <row r="107" spans="1:6">
      <c r="A107" s="164" t="s">
        <v>81</v>
      </c>
      <c r="B107" s="165"/>
      <c r="C107" s="165"/>
      <c r="D107" s="166"/>
      <c r="E107" s="91">
        <f>SUM(E101:E106)</f>
        <v>0.1409</v>
      </c>
      <c r="F107" s="79">
        <f>SUM(F101:F106)</f>
        <v>123.09</v>
      </c>
    </row>
    <row r="108" spans="1:6">
      <c r="A108" s="64" t="s">
        <v>42</v>
      </c>
      <c r="B108" s="65" t="s">
        <v>348</v>
      </c>
      <c r="C108" s="65"/>
      <c r="D108" s="65"/>
      <c r="E108" s="92">
        <f>E107*E72</f>
        <v>0.0519</v>
      </c>
      <c r="F108" s="66">
        <f>F107*E72</f>
        <v>45.3</v>
      </c>
    </row>
    <row r="109" spans="1:6">
      <c r="A109" s="75" t="s">
        <v>77</v>
      </c>
      <c r="B109" s="76"/>
      <c r="C109" s="76"/>
      <c r="D109" s="76"/>
      <c r="E109" s="78">
        <f>E107+E108</f>
        <v>0.1928</v>
      </c>
      <c r="F109" s="79">
        <f>SUM(F107:F108)</f>
        <v>168.39</v>
      </c>
    </row>
    <row r="111" spans="1:6">
      <c r="A111" s="23" t="s">
        <v>106</v>
      </c>
      <c r="B111" s="23"/>
      <c r="C111" s="23"/>
      <c r="D111" s="23"/>
      <c r="E111" s="23"/>
      <c r="F111" s="23"/>
    </row>
    <row r="112" spans="1:1">
      <c r="A112" s="93"/>
    </row>
    <row r="113" spans="1:6">
      <c r="A113" s="6">
        <v>4</v>
      </c>
      <c r="B113" s="6" t="s">
        <v>107</v>
      </c>
      <c r="C113" s="6"/>
      <c r="D113" s="6"/>
      <c r="E113" s="6"/>
      <c r="F113" s="41" t="s">
        <v>33</v>
      </c>
    </row>
    <row r="114" spans="1:6">
      <c r="A114" s="4" t="s">
        <v>67</v>
      </c>
      <c r="B114" s="40" t="s">
        <v>108</v>
      </c>
      <c r="C114" s="40"/>
      <c r="D114" s="40"/>
      <c r="E114" s="40"/>
      <c r="F114" s="41">
        <f>F72</f>
        <v>321.49</v>
      </c>
    </row>
    <row r="115" spans="1:6">
      <c r="A115" s="4" t="s">
        <v>79</v>
      </c>
      <c r="B115" s="94" t="s">
        <v>109</v>
      </c>
      <c r="C115" s="94"/>
      <c r="D115" s="94"/>
      <c r="E115" s="94"/>
      <c r="F115" s="41">
        <f>F80</f>
        <v>99.55</v>
      </c>
    </row>
    <row r="116" spans="1:6">
      <c r="A116" s="4" t="s">
        <v>83</v>
      </c>
      <c r="B116" s="40" t="s">
        <v>349</v>
      </c>
      <c r="C116" s="40"/>
      <c r="D116" s="40"/>
      <c r="E116" s="40"/>
      <c r="F116" s="41">
        <f>F85</f>
        <v>0.23</v>
      </c>
    </row>
    <row r="117" spans="1:6">
      <c r="A117" s="4" t="s">
        <v>88</v>
      </c>
      <c r="B117" s="40" t="s">
        <v>111</v>
      </c>
      <c r="C117" s="40"/>
      <c r="D117" s="40"/>
      <c r="E117" s="40"/>
      <c r="F117" s="41">
        <f>F96</f>
        <v>70.79</v>
      </c>
    </row>
    <row r="118" spans="1:6">
      <c r="A118" s="4" t="s">
        <v>97</v>
      </c>
      <c r="B118" s="40" t="s">
        <v>112</v>
      </c>
      <c r="C118" s="40"/>
      <c r="D118" s="40"/>
      <c r="E118" s="40"/>
      <c r="F118" s="41">
        <f>F109</f>
        <v>168.39</v>
      </c>
    </row>
    <row r="119" spans="1:6">
      <c r="A119" s="4" t="s">
        <v>113</v>
      </c>
      <c r="B119" s="40" t="s">
        <v>55</v>
      </c>
      <c r="C119" s="40"/>
      <c r="D119" s="40"/>
      <c r="E119" s="40"/>
      <c r="F119" s="41"/>
    </row>
    <row r="120" spans="1:6">
      <c r="A120" s="6" t="s">
        <v>77</v>
      </c>
      <c r="B120" s="6"/>
      <c r="C120" s="6"/>
      <c r="D120" s="6"/>
      <c r="E120" s="6"/>
      <c r="F120" s="38">
        <f>SUM(F114:F119)</f>
        <v>660.45</v>
      </c>
    </row>
    <row r="122" spans="1:7">
      <c r="A122" s="23" t="s">
        <v>350</v>
      </c>
      <c r="B122" s="23"/>
      <c r="C122" s="23"/>
      <c r="D122" s="23"/>
      <c r="E122" s="23"/>
      <c r="F122" s="23"/>
      <c r="G122" s="95"/>
    </row>
    <row r="124" spans="1:6">
      <c r="A124" s="6">
        <v>5</v>
      </c>
      <c r="B124" s="6" t="s">
        <v>115</v>
      </c>
      <c r="C124" s="6"/>
      <c r="D124" s="6"/>
      <c r="E124" s="6" t="s">
        <v>32</v>
      </c>
      <c r="F124" s="38" t="s">
        <v>33</v>
      </c>
    </row>
    <row r="125" spans="1:6">
      <c r="A125" s="64" t="s">
        <v>5</v>
      </c>
      <c r="B125" s="96" t="s">
        <v>116</v>
      </c>
      <c r="C125" s="96"/>
      <c r="D125" s="96"/>
      <c r="E125" s="92">
        <v>0.03</v>
      </c>
      <c r="F125" s="66" t="e">
        <f>E125*($G$36+$F$48+$F$57+$F$120)</f>
        <v>#REF!</v>
      </c>
    </row>
    <row r="126" spans="1:6">
      <c r="A126" s="64" t="s">
        <v>7</v>
      </c>
      <c r="B126" s="97" t="s">
        <v>117</v>
      </c>
      <c r="C126" s="98"/>
      <c r="D126" s="98"/>
      <c r="E126" s="99">
        <f>E127+E128+E129</f>
        <v>0.1425</v>
      </c>
      <c r="F126" s="79" t="e">
        <f>SUM(F127:F129)</f>
        <v>#REF!</v>
      </c>
    </row>
    <row r="127" spans="1:8">
      <c r="A127" s="64" t="s">
        <v>118</v>
      </c>
      <c r="B127" s="87" t="s">
        <v>119</v>
      </c>
      <c r="C127" s="88"/>
      <c r="D127" s="89"/>
      <c r="E127" s="67">
        <v>0.076</v>
      </c>
      <c r="F127" s="66" t="e">
        <f>E127*(G36+F48+F57+F120+F125+F131)/(1-E126)</f>
        <v>#REF!</v>
      </c>
      <c r="H127" s="167"/>
    </row>
    <row r="128" spans="1:8">
      <c r="A128" s="64" t="s">
        <v>120</v>
      </c>
      <c r="B128" s="87" t="s">
        <v>121</v>
      </c>
      <c r="C128" s="88"/>
      <c r="D128" s="89"/>
      <c r="E128" s="67">
        <v>0.0165</v>
      </c>
      <c r="F128" s="66" t="e">
        <f>E128*(G36+F48+F57+F120+F125+F131)/(1-E126)</f>
        <v>#REF!</v>
      </c>
      <c r="H128" s="167"/>
    </row>
    <row r="129" spans="1:8">
      <c r="A129" s="64" t="s">
        <v>122</v>
      </c>
      <c r="B129" s="101" t="s">
        <v>123</v>
      </c>
      <c r="C129" s="102"/>
      <c r="D129" s="103"/>
      <c r="E129" s="67">
        <v>0.05</v>
      </c>
      <c r="F129" s="66" t="e">
        <f>E129*(G36+F48+F57+F120+F125+F131)/(1-E126)</f>
        <v>#REF!</v>
      </c>
      <c r="H129" s="167"/>
    </row>
    <row r="130" spans="1:6">
      <c r="A130" s="64" t="s">
        <v>124</v>
      </c>
      <c r="B130" s="87" t="s">
        <v>125</v>
      </c>
      <c r="C130" s="88"/>
      <c r="D130" s="89"/>
      <c r="E130" s="104"/>
      <c r="F130" s="79"/>
    </row>
    <row r="131" spans="1:6">
      <c r="A131" s="64" t="s">
        <v>10</v>
      </c>
      <c r="B131" s="87" t="s">
        <v>126</v>
      </c>
      <c r="C131" s="88"/>
      <c r="D131" s="89"/>
      <c r="E131" s="92">
        <v>0.07</v>
      </c>
      <c r="F131" s="66" t="e">
        <f>E131*($G$36+$F$48+$F$57+$F$120+F125)</f>
        <v>#REF!</v>
      </c>
    </row>
    <row r="132" spans="1:7">
      <c r="A132" s="75" t="s">
        <v>77</v>
      </c>
      <c r="B132" s="76"/>
      <c r="C132" s="76"/>
      <c r="D132" s="76"/>
      <c r="E132" s="77"/>
      <c r="F132" s="79" t="e">
        <f>F125+F126+F131</f>
        <v>#REF!</v>
      </c>
      <c r="G132" s="105"/>
    </row>
    <row r="135" ht="32.25" customHeight="1" spans="1:6">
      <c r="A135" s="97" t="s">
        <v>351</v>
      </c>
      <c r="B135" s="98"/>
      <c r="C135" s="98"/>
      <c r="D135" s="98"/>
      <c r="E135" s="106"/>
      <c r="F135" s="66" t="s">
        <v>33</v>
      </c>
    </row>
    <row r="136" spans="1:6">
      <c r="A136" s="64" t="s">
        <v>5</v>
      </c>
      <c r="B136" s="69" t="s">
        <v>128</v>
      </c>
      <c r="C136" s="69"/>
      <c r="D136" s="69"/>
      <c r="E136" s="69"/>
      <c r="F136" s="66">
        <f>G36</f>
        <v>873.6</v>
      </c>
    </row>
    <row r="137" spans="1:6">
      <c r="A137" s="64" t="s">
        <v>7</v>
      </c>
      <c r="B137" s="69" t="s">
        <v>129</v>
      </c>
      <c r="C137" s="69"/>
      <c r="D137" s="69"/>
      <c r="E137" s="69"/>
      <c r="F137" s="66">
        <f>F48</f>
        <v>634.58</v>
      </c>
    </row>
    <row r="138" spans="1:6">
      <c r="A138" s="64" t="s">
        <v>10</v>
      </c>
      <c r="B138" s="69" t="s">
        <v>130</v>
      </c>
      <c r="C138" s="69"/>
      <c r="D138" s="69"/>
      <c r="E138" s="69"/>
      <c r="F138" s="66" t="e">
        <f>F57</f>
        <v>#REF!</v>
      </c>
    </row>
    <row r="139" spans="1:7">
      <c r="A139" s="64" t="s">
        <v>13</v>
      </c>
      <c r="B139" s="69" t="s">
        <v>131</v>
      </c>
      <c r="C139" s="69"/>
      <c r="D139" s="69"/>
      <c r="E139" s="69"/>
      <c r="F139" s="66">
        <f>F120</f>
        <v>660.45</v>
      </c>
      <c r="G139" s="105"/>
    </row>
    <row r="140" ht="16.5" customHeight="1" spans="1:7">
      <c r="A140" s="75" t="s">
        <v>81</v>
      </c>
      <c r="B140" s="76"/>
      <c r="C140" s="76"/>
      <c r="D140" s="76"/>
      <c r="E140" s="77"/>
      <c r="F140" s="79" t="e">
        <f>SUM(F136:F139)</f>
        <v>#REF!</v>
      </c>
      <c r="G140" s="105"/>
    </row>
    <row r="141" spans="1:6">
      <c r="A141" s="64" t="s">
        <v>38</v>
      </c>
      <c r="B141" s="69" t="s">
        <v>132</v>
      </c>
      <c r="C141" s="69"/>
      <c r="D141" s="69"/>
      <c r="E141" s="69"/>
      <c r="F141" s="66" t="e">
        <f>F132</f>
        <v>#REF!</v>
      </c>
    </row>
    <row r="142" spans="1:8">
      <c r="A142" s="107" t="s">
        <v>77</v>
      </c>
      <c r="B142" s="107"/>
      <c r="C142" s="107"/>
      <c r="D142" s="107"/>
      <c r="E142" s="107"/>
      <c r="F142" s="108" t="e">
        <f>SUM(F140:F141)</f>
        <v>#REF!</v>
      </c>
      <c r="G142" s="105" t="e">
        <f>(F140+F131+F125)/(1-E126)</f>
        <v>#REF!</v>
      </c>
      <c r="H142" s="105"/>
    </row>
    <row r="143" spans="4:6">
      <c r="D143" s="109" t="s">
        <v>133</v>
      </c>
      <c r="E143" s="109"/>
      <c r="F143" s="110" t="e">
        <f>F142/G36</f>
        <v>#REF!</v>
      </c>
    </row>
    <row r="144" ht="17.25" customHeight="1" spans="1:9">
      <c r="A144" s="168"/>
      <c r="B144" s="168"/>
      <c r="C144" s="168"/>
      <c r="D144" s="168"/>
      <c r="E144" s="168"/>
      <c r="F144" s="168"/>
      <c r="G144" s="168"/>
      <c r="H144" s="168"/>
      <c r="I144" s="170"/>
    </row>
    <row r="145" ht="28.5" customHeight="1" spans="1:6">
      <c r="A145" s="169" t="s">
        <v>134</v>
      </c>
      <c r="B145" s="169"/>
      <c r="C145" s="169"/>
      <c r="D145" s="169"/>
      <c r="E145" s="169"/>
      <c r="F145" s="169"/>
    </row>
    <row r="146" ht="13.5" spans="1:6">
      <c r="A146" s="112"/>
      <c r="B146" s="112"/>
      <c r="C146" s="112"/>
      <c r="D146" s="112"/>
      <c r="E146" s="112"/>
      <c r="F146" s="112"/>
    </row>
    <row r="147" ht="22.5" customHeight="1" spans="1:6">
      <c r="A147" s="113" t="s">
        <v>135</v>
      </c>
      <c r="B147" s="114"/>
      <c r="C147" s="115"/>
      <c r="D147" s="116" t="s">
        <v>136</v>
      </c>
      <c r="E147" s="114"/>
      <c r="F147" s="117"/>
    </row>
    <row r="148" ht="15.75" customHeight="1" spans="1:6">
      <c r="A148" s="119" t="s">
        <v>137</v>
      </c>
      <c r="B148" s="120"/>
      <c r="C148" s="121"/>
      <c r="D148" s="122">
        <v>0.0833</v>
      </c>
      <c r="E148" s="123"/>
      <c r="F148" s="124"/>
    </row>
    <row r="149" ht="16.5" customHeight="1" spans="1:6">
      <c r="A149" s="125" t="s">
        <v>138</v>
      </c>
      <c r="B149" s="126"/>
      <c r="C149" s="127"/>
      <c r="D149" s="128">
        <v>0.121</v>
      </c>
      <c r="E149" s="129"/>
      <c r="F149" s="130"/>
    </row>
    <row r="150" ht="27.75" customHeight="1" spans="1:6">
      <c r="A150" s="131" t="s">
        <v>139</v>
      </c>
      <c r="B150" s="132"/>
      <c r="C150" s="133"/>
      <c r="D150" s="134">
        <v>0.05</v>
      </c>
      <c r="E150" s="135"/>
      <c r="F150" s="136"/>
    </row>
    <row r="151" ht="18.75" customHeight="1" spans="1:6">
      <c r="A151" s="137" t="s">
        <v>81</v>
      </c>
      <c r="B151" s="138"/>
      <c r="C151" s="139"/>
      <c r="D151" s="140">
        <v>0.2543</v>
      </c>
      <c r="E151" s="141"/>
      <c r="F151" s="142"/>
    </row>
    <row r="152" ht="29.25" customHeight="1" spans="1:6">
      <c r="A152" s="143" t="s">
        <v>140</v>
      </c>
      <c r="B152" s="144"/>
      <c r="C152" s="145"/>
      <c r="D152" s="146">
        <v>7.39</v>
      </c>
      <c r="E152" s="147">
        <v>7.6</v>
      </c>
      <c r="F152" s="148">
        <v>0.0782</v>
      </c>
    </row>
    <row r="153" ht="25.5" customHeight="1" spans="1:6">
      <c r="A153" s="149" t="s">
        <v>141</v>
      </c>
      <c r="B153" s="150"/>
      <c r="C153" s="151"/>
      <c r="D153" s="152">
        <v>32.82</v>
      </c>
      <c r="E153" s="152">
        <v>33.03</v>
      </c>
      <c r="F153" s="153">
        <v>0.3325</v>
      </c>
    </row>
    <row r="154" ht="40.5" customHeight="1" spans="1:6">
      <c r="A154" s="154" t="s">
        <v>142</v>
      </c>
      <c r="B154" s="154"/>
      <c r="C154" s="154"/>
      <c r="D154" s="154"/>
      <c r="E154" s="154"/>
      <c r="F154" s="15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17:E117"/>
    <mergeCell ref="B118:E118"/>
    <mergeCell ref="B119:E119"/>
    <mergeCell ref="A120:E120"/>
    <mergeCell ref="A122:F122"/>
    <mergeCell ref="B124:D124"/>
    <mergeCell ref="B125:D125"/>
    <mergeCell ref="B126:D126"/>
    <mergeCell ref="B127:D127"/>
    <mergeCell ref="B128:D128"/>
    <mergeCell ref="B129:D129"/>
    <mergeCell ref="B130:D130"/>
    <mergeCell ref="B131:D131"/>
    <mergeCell ref="A132:E132"/>
    <mergeCell ref="A135:E135"/>
    <mergeCell ref="B136:E136"/>
    <mergeCell ref="B137:E137"/>
    <mergeCell ref="B138:E138"/>
    <mergeCell ref="B139:E139"/>
    <mergeCell ref="A140:E140"/>
    <mergeCell ref="B141:E141"/>
    <mergeCell ref="A142:E142"/>
    <mergeCell ref="D143:E143"/>
    <mergeCell ref="A145:F145"/>
    <mergeCell ref="A148:C148"/>
    <mergeCell ref="D148:F148"/>
    <mergeCell ref="A149:C149"/>
    <mergeCell ref="D149:F149"/>
    <mergeCell ref="A150:C150"/>
    <mergeCell ref="D150:F150"/>
    <mergeCell ref="A151:C151"/>
    <mergeCell ref="D151:F151"/>
    <mergeCell ref="A152:C152"/>
    <mergeCell ref="A153:C153"/>
    <mergeCell ref="A154:F154"/>
    <mergeCell ref="G64:G71"/>
  </mergeCells>
  <pageMargins left="0.511805555555556" right="0.511805555555556" top="0.786805555555556" bottom="0.786805555555556" header="0.313888888888889" footer="0.313888888888889"/>
  <pageSetup paperSize="9" orientation="portrait"/>
  <headerFooter/>
  <rowBreaks count="1" manualBreakCount="1">
    <brk id="109"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4"/>
  <sheetViews>
    <sheetView zoomScale="115" zoomScaleNormal="115" topLeftCell="A114" workbookViewId="0">
      <selection activeCell="F143" sqref="F143"/>
    </sheetView>
  </sheetViews>
  <sheetFormatPr defaultColWidth="9.14285714285714" defaultRowHeight="12.75"/>
  <cols>
    <col min="1" max="1" width="4" style="1" customWidth="1"/>
    <col min="2" max="2" width="12.2857142857143" style="1" customWidth="1"/>
    <col min="3" max="3" width="29.8571428571429" style="1" customWidth="1"/>
    <col min="4" max="4" width="7.28571428571429" style="1" customWidth="1"/>
    <col min="5" max="5" width="9" style="1" customWidth="1"/>
    <col min="6" max="6" width="15" style="2" customWidth="1"/>
    <col min="7" max="7" width="13.7142857142857" style="1" customWidth="1"/>
    <col min="8" max="8" width="9.57142857142857" style="1" customWidth="1"/>
    <col min="9" max="16" width="9.14285714285714" style="1"/>
    <col min="17" max="17" width="11.7142857142857" style="1" customWidth="1"/>
    <col min="18" max="16384" width="9.14285714285714" style="1"/>
  </cols>
  <sheetData>
    <row r="1" spans="1:7">
      <c r="A1" s="3" t="s">
        <v>352</v>
      </c>
      <c r="B1" s="3"/>
      <c r="C1" s="3"/>
      <c r="D1" s="3"/>
      <c r="E1" s="3"/>
      <c r="F1" s="3"/>
      <c r="G1" s="3"/>
    </row>
    <row r="3" spans="2:7">
      <c r="B3" s="4" t="s">
        <v>1</v>
      </c>
      <c r="C3" s="5"/>
      <c r="D3" s="5"/>
      <c r="E3" s="5"/>
      <c r="F3" s="5"/>
      <c r="G3" s="5"/>
    </row>
    <row r="4" spans="2:7">
      <c r="B4" s="4" t="s">
        <v>2</v>
      </c>
      <c r="C4" s="5"/>
      <c r="D4" s="5"/>
      <c r="E4" s="5"/>
      <c r="F4" s="5"/>
      <c r="G4" s="5"/>
    </row>
    <row r="5" spans="2:7">
      <c r="B5" s="4" t="s">
        <v>3</v>
      </c>
      <c r="C5" s="5"/>
      <c r="D5" s="5"/>
      <c r="E5" s="5"/>
      <c r="F5" s="5"/>
      <c r="G5" s="5"/>
    </row>
    <row r="7" spans="1:7">
      <c r="A7" s="6" t="s">
        <v>4</v>
      </c>
      <c r="B7" s="6"/>
      <c r="C7" s="6"/>
      <c r="D7" s="6"/>
      <c r="E7" s="6"/>
      <c r="F7" s="6"/>
      <c r="G7" s="6"/>
    </row>
    <row r="8" spans="1:7">
      <c r="A8" s="5" t="s">
        <v>5</v>
      </c>
      <c r="B8" s="7" t="s">
        <v>6</v>
      </c>
      <c r="C8" s="8"/>
      <c r="D8" s="8"/>
      <c r="E8" s="8"/>
      <c r="F8" s="9"/>
      <c r="G8" s="5"/>
    </row>
    <row r="9" spans="1:7">
      <c r="A9" s="5" t="s">
        <v>7</v>
      </c>
      <c r="B9" s="7" t="s">
        <v>8</v>
      </c>
      <c r="C9" s="8"/>
      <c r="D9" s="8"/>
      <c r="E9" s="8"/>
      <c r="F9" s="9"/>
      <c r="G9" s="5" t="s">
        <v>9</v>
      </c>
    </row>
    <row r="10" spans="1:7">
      <c r="A10" s="5" t="s">
        <v>10</v>
      </c>
      <c r="B10" s="7" t="s">
        <v>11</v>
      </c>
      <c r="C10" s="8"/>
      <c r="D10" s="8"/>
      <c r="E10" s="8"/>
      <c r="F10" s="9"/>
      <c r="G10" s="10" t="s">
        <v>12</v>
      </c>
    </row>
    <row r="11" spans="1:7">
      <c r="A11" s="5" t="s">
        <v>13</v>
      </c>
      <c r="B11" s="7" t="s">
        <v>14</v>
      </c>
      <c r="C11" s="8"/>
      <c r="D11" s="8"/>
      <c r="E11" s="8"/>
      <c r="F11" s="9"/>
      <c r="G11" s="5">
        <v>12</v>
      </c>
    </row>
    <row r="12" spans="7:7">
      <c r="G12" s="11"/>
    </row>
    <row r="13" spans="1:7">
      <c r="A13" s="12" t="s">
        <v>15</v>
      </c>
      <c r="B13" s="12"/>
      <c r="C13" s="12"/>
      <c r="D13" s="12"/>
      <c r="E13" s="12"/>
      <c r="F13" s="12"/>
      <c r="G13" s="12"/>
    </row>
    <row r="14" ht="15" customHeight="1" spans="1:7">
      <c r="A14" s="13" t="s">
        <v>16</v>
      </c>
      <c r="B14" s="14"/>
      <c r="C14" s="15"/>
      <c r="D14" s="13" t="s">
        <v>17</v>
      </c>
      <c r="E14" s="15"/>
      <c r="F14" s="6" t="s">
        <v>18</v>
      </c>
      <c r="G14" s="6"/>
    </row>
    <row r="15" ht="36" customHeight="1" spans="1:7">
      <c r="A15" s="16" t="s">
        <v>353</v>
      </c>
      <c r="B15" s="17"/>
      <c r="C15" s="18"/>
      <c r="D15" s="19" t="s">
        <v>341</v>
      </c>
      <c r="E15" s="20"/>
      <c r="F15" s="21" t="s">
        <v>354</v>
      </c>
      <c r="G15" s="22"/>
    </row>
    <row r="17" spans="1:7">
      <c r="A17" s="23" t="s">
        <v>21</v>
      </c>
      <c r="B17" s="23"/>
      <c r="C17" s="23"/>
      <c r="D17" s="23"/>
      <c r="E17" s="23"/>
      <c r="F17" s="23"/>
      <c r="G17" s="23"/>
    </row>
    <row r="18" spans="2:7">
      <c r="B18" s="24"/>
      <c r="C18" s="24"/>
      <c r="D18" s="24"/>
      <c r="E18" s="24"/>
      <c r="F18" s="25"/>
      <c r="G18" s="24"/>
    </row>
    <row r="19" spans="1:7">
      <c r="A19" s="6" t="s">
        <v>22</v>
      </c>
      <c r="B19" s="6"/>
      <c r="C19" s="6"/>
      <c r="D19" s="6"/>
      <c r="E19" s="6"/>
      <c r="F19" s="6"/>
      <c r="G19" s="6"/>
    </row>
    <row r="20" spans="1:7">
      <c r="A20" s="5">
        <v>1</v>
      </c>
      <c r="B20" s="26" t="s">
        <v>23</v>
      </c>
      <c r="C20" s="27"/>
      <c r="D20" s="27"/>
      <c r="E20" s="28"/>
      <c r="F20" s="13" t="s">
        <v>355</v>
      </c>
      <c r="G20" s="15"/>
    </row>
    <row r="21" spans="1:7">
      <c r="A21" s="5">
        <v>2</v>
      </c>
      <c r="B21" s="7" t="s">
        <v>25</v>
      </c>
      <c r="C21" s="8"/>
      <c r="D21" s="8"/>
      <c r="E21" s="9"/>
      <c r="F21" s="29">
        <v>1035.75</v>
      </c>
      <c r="G21" s="30"/>
    </row>
    <row r="22" spans="1:7">
      <c r="A22" s="5">
        <v>3</v>
      </c>
      <c r="B22" s="7" t="s">
        <v>26</v>
      </c>
      <c r="C22" s="8"/>
      <c r="D22" s="8"/>
      <c r="E22" s="9"/>
      <c r="F22" s="31" t="s">
        <v>27</v>
      </c>
      <c r="G22" s="32"/>
    </row>
    <row r="23" spans="1:7">
      <c r="A23" s="5">
        <v>4</v>
      </c>
      <c r="B23" s="7" t="s">
        <v>28</v>
      </c>
      <c r="C23" s="8"/>
      <c r="D23" s="8"/>
      <c r="E23" s="9"/>
      <c r="F23" s="33" t="s">
        <v>29</v>
      </c>
      <c r="G23" s="34"/>
    </row>
    <row r="24" spans="1:7">
      <c r="A24" s="24"/>
      <c r="B24" s="35"/>
      <c r="C24" s="35"/>
      <c r="D24" s="35"/>
      <c r="E24" s="35"/>
      <c r="F24" s="25"/>
      <c r="G24" s="36"/>
    </row>
    <row r="25" spans="1:7">
      <c r="A25" s="24"/>
      <c r="B25" s="37" t="s">
        <v>30</v>
      </c>
      <c r="C25" s="37"/>
      <c r="D25" s="37"/>
      <c r="E25" s="37"/>
      <c r="F25" s="37"/>
      <c r="G25" s="37"/>
    </row>
    <row r="27" spans="2:7">
      <c r="B27" s="5">
        <v>1</v>
      </c>
      <c r="C27" s="6" t="s">
        <v>31</v>
      </c>
      <c r="D27" s="6"/>
      <c r="E27" s="6"/>
      <c r="F27" s="38" t="s">
        <v>32</v>
      </c>
      <c r="G27" s="39" t="s">
        <v>33</v>
      </c>
    </row>
    <row r="28" spans="2:7">
      <c r="B28" s="5" t="s">
        <v>5</v>
      </c>
      <c r="C28" s="40" t="s">
        <v>34</v>
      </c>
      <c r="D28" s="40"/>
      <c r="E28" s="40"/>
      <c r="F28" s="41">
        <v>100</v>
      </c>
      <c r="G28" s="42">
        <v>1035.75</v>
      </c>
    </row>
    <row r="29" spans="2:7">
      <c r="B29" s="5" t="s">
        <v>7</v>
      </c>
      <c r="C29" s="40" t="s">
        <v>35</v>
      </c>
      <c r="D29" s="40"/>
      <c r="E29" s="40"/>
      <c r="F29" s="43">
        <v>0.3</v>
      </c>
      <c r="G29" s="41">
        <f>F29*G28</f>
        <v>310.73</v>
      </c>
    </row>
    <row r="30" spans="2:7">
      <c r="B30" s="5" t="s">
        <v>10</v>
      </c>
      <c r="C30" s="40" t="s">
        <v>36</v>
      </c>
      <c r="D30" s="40"/>
      <c r="E30" s="40"/>
      <c r="F30" s="43"/>
      <c r="G30" s="41">
        <v>0</v>
      </c>
    </row>
    <row r="31" spans="2:7">
      <c r="B31" s="5" t="s">
        <v>13</v>
      </c>
      <c r="C31" s="40" t="s">
        <v>37</v>
      </c>
      <c r="D31" s="40"/>
      <c r="E31" s="40"/>
      <c r="F31" s="43"/>
      <c r="G31" s="41">
        <v>0</v>
      </c>
    </row>
    <row r="32" spans="2:7">
      <c r="B32" s="5" t="s">
        <v>38</v>
      </c>
      <c r="C32" s="40" t="s">
        <v>39</v>
      </c>
      <c r="D32" s="40"/>
      <c r="E32" s="40"/>
      <c r="F32" s="43"/>
      <c r="G32" s="41">
        <v>0</v>
      </c>
    </row>
    <row r="33" spans="2:7">
      <c r="B33" s="5" t="s">
        <v>40</v>
      </c>
      <c r="C33" s="40" t="s">
        <v>41</v>
      </c>
      <c r="D33" s="40"/>
      <c r="E33" s="40"/>
      <c r="F33" s="43"/>
      <c r="G33" s="41">
        <v>0</v>
      </c>
    </row>
    <row r="34" spans="2:7">
      <c r="B34" s="5" t="s">
        <v>42</v>
      </c>
      <c r="C34" s="40" t="s">
        <v>43</v>
      </c>
      <c r="D34" s="40"/>
      <c r="E34" s="40"/>
      <c r="F34" s="43"/>
      <c r="G34" s="41">
        <v>0</v>
      </c>
    </row>
    <row r="35" spans="2:7">
      <c r="B35" s="5" t="s">
        <v>44</v>
      </c>
      <c r="C35" s="40" t="s">
        <v>45</v>
      </c>
      <c r="D35" s="40"/>
      <c r="E35" s="40"/>
      <c r="F35" s="43"/>
      <c r="G35" s="41">
        <f>F35*G28</f>
        <v>0</v>
      </c>
    </row>
    <row r="36" spans="2:7">
      <c r="B36" s="13" t="s">
        <v>46</v>
      </c>
      <c r="C36" s="14"/>
      <c r="D36" s="14"/>
      <c r="E36" s="14"/>
      <c r="F36" s="15"/>
      <c r="G36" s="38">
        <f>SUM(G28:G35)</f>
        <v>1346.48</v>
      </c>
    </row>
    <row r="38" ht="15.75" customHeight="1" spans="1:7">
      <c r="A38" s="44" t="s">
        <v>47</v>
      </c>
      <c r="B38" s="44"/>
      <c r="C38" s="44"/>
      <c r="D38" s="44"/>
      <c r="E38" s="44"/>
      <c r="F38" s="44"/>
      <c r="G38" s="24"/>
    </row>
    <row r="40" ht="15.75" customHeight="1" spans="1:6">
      <c r="A40" s="5">
        <v>2</v>
      </c>
      <c r="B40" s="13" t="s">
        <v>48</v>
      </c>
      <c r="C40" s="14"/>
      <c r="D40" s="14"/>
      <c r="E40" s="15"/>
      <c r="F40" s="38" t="s">
        <v>33</v>
      </c>
    </row>
    <row r="41" ht="15.75" customHeight="1" spans="1:6">
      <c r="A41" s="5" t="s">
        <v>5</v>
      </c>
      <c r="B41" s="7" t="s">
        <v>49</v>
      </c>
      <c r="C41" s="8"/>
      <c r="D41" s="45">
        <v>12</v>
      </c>
      <c r="E41" s="46">
        <v>6</v>
      </c>
      <c r="F41" s="47">
        <f>E41*22-(G28*6%)</f>
        <v>69.86</v>
      </c>
    </row>
    <row r="42" spans="1:7">
      <c r="A42" s="5" t="s">
        <v>7</v>
      </c>
      <c r="B42" s="7" t="s">
        <v>50</v>
      </c>
      <c r="C42" s="8"/>
      <c r="D42" s="45"/>
      <c r="E42" s="46">
        <v>20</v>
      </c>
      <c r="F42" s="48">
        <f>E42*22</f>
        <v>440</v>
      </c>
      <c r="G42" s="49"/>
    </row>
    <row r="43" spans="1:7">
      <c r="A43" s="5" t="s">
        <v>10</v>
      </c>
      <c r="B43" s="7" t="s">
        <v>51</v>
      </c>
      <c r="C43" s="8"/>
      <c r="D43" s="8"/>
      <c r="E43" s="9"/>
      <c r="F43" s="50">
        <v>150</v>
      </c>
      <c r="G43" s="49"/>
    </row>
    <row r="44" spans="1:7">
      <c r="A44" s="5" t="s">
        <v>13</v>
      </c>
      <c r="B44" s="7" t="s">
        <v>52</v>
      </c>
      <c r="C44" s="8"/>
      <c r="D44" s="8"/>
      <c r="E44" s="9"/>
      <c r="F44" s="51">
        <v>0</v>
      </c>
      <c r="G44" s="49"/>
    </row>
    <row r="45" spans="1:7">
      <c r="A45" s="5" t="s">
        <v>38</v>
      </c>
      <c r="B45" s="7" t="s">
        <v>53</v>
      </c>
      <c r="C45" s="8"/>
      <c r="D45" s="8"/>
      <c r="E45" s="9"/>
      <c r="F45" s="48">
        <v>2.5</v>
      </c>
      <c r="G45" s="49"/>
    </row>
    <row r="46" spans="1:7">
      <c r="A46" s="5" t="s">
        <v>42</v>
      </c>
      <c r="B46" s="7" t="s">
        <v>54</v>
      </c>
      <c r="C46" s="8"/>
      <c r="D46" s="8"/>
      <c r="E46" s="9"/>
      <c r="F46" s="48">
        <v>4.5</v>
      </c>
      <c r="G46" s="49"/>
    </row>
    <row r="47" spans="1:7">
      <c r="A47" s="5" t="s">
        <v>44</v>
      </c>
      <c r="B47" s="52" t="s">
        <v>55</v>
      </c>
      <c r="C47" s="53"/>
      <c r="D47" s="53"/>
      <c r="E47" s="54"/>
      <c r="F47" s="50">
        <v>0</v>
      </c>
      <c r="G47" s="49"/>
    </row>
    <row r="48" spans="1:7">
      <c r="A48" s="6" t="s">
        <v>56</v>
      </c>
      <c r="B48" s="6"/>
      <c r="C48" s="6"/>
      <c r="D48" s="6"/>
      <c r="E48" s="6"/>
      <c r="F48" s="55">
        <f>SUM(F41:F47)</f>
        <v>666.86</v>
      </c>
      <c r="G48" s="49"/>
    </row>
    <row r="49" spans="7:7">
      <c r="G49" s="49"/>
    </row>
    <row r="50" ht="15.75" customHeight="1" spans="1:7">
      <c r="A50" s="44" t="s">
        <v>57</v>
      </c>
      <c r="B50" s="44"/>
      <c r="C50" s="44"/>
      <c r="D50" s="44"/>
      <c r="E50" s="44"/>
      <c r="F50" s="44"/>
      <c r="G50" s="49"/>
    </row>
    <row r="51" spans="7:7">
      <c r="G51" s="49"/>
    </row>
    <row r="52" spans="1:7">
      <c r="A52" s="5">
        <v>3</v>
      </c>
      <c r="B52" s="6" t="s">
        <v>58</v>
      </c>
      <c r="C52" s="6"/>
      <c r="D52" s="6"/>
      <c r="E52" s="6"/>
      <c r="F52" s="38" t="s">
        <v>33</v>
      </c>
      <c r="G52" s="11"/>
    </row>
    <row r="53" spans="1:7">
      <c r="A53" s="5" t="s">
        <v>5</v>
      </c>
      <c r="B53" s="40" t="s">
        <v>214</v>
      </c>
      <c r="C53" s="40"/>
      <c r="D53" s="40"/>
      <c r="E53" s="40"/>
      <c r="F53" s="47" t="e">
        <f>#REF!</f>
        <v>#REF!</v>
      </c>
      <c r="G53" s="24"/>
    </row>
    <row r="54" spans="1:7">
      <c r="A54" s="5" t="s">
        <v>7</v>
      </c>
      <c r="B54" s="7" t="s">
        <v>60</v>
      </c>
      <c r="C54" s="8"/>
      <c r="D54" s="8"/>
      <c r="E54" s="9"/>
      <c r="F54" s="41">
        <v>0</v>
      </c>
      <c r="G54" s="35"/>
    </row>
    <row r="55" spans="1:7">
      <c r="A55" s="5" t="s">
        <v>10</v>
      </c>
      <c r="B55" s="40" t="s">
        <v>61</v>
      </c>
      <c r="C55" s="40"/>
      <c r="D55" s="40"/>
      <c r="E55" s="40"/>
      <c r="F55" s="47">
        <v>23.4</v>
      </c>
      <c r="G55" s="35"/>
    </row>
    <row r="56" spans="1:7">
      <c r="A56" s="5" t="s">
        <v>13</v>
      </c>
      <c r="B56" s="40" t="s">
        <v>62</v>
      </c>
      <c r="C56" s="40"/>
      <c r="D56" s="40"/>
      <c r="E56" s="40"/>
      <c r="F56" s="41">
        <v>0</v>
      </c>
      <c r="G56" s="24"/>
    </row>
    <row r="57" spans="1:7">
      <c r="A57" s="6" t="s">
        <v>63</v>
      </c>
      <c r="B57" s="6"/>
      <c r="C57" s="6"/>
      <c r="D57" s="6"/>
      <c r="E57" s="6"/>
      <c r="F57" s="38" t="e">
        <f>SUM(F53:F56)</f>
        <v>#REF!</v>
      </c>
      <c r="G57" s="35"/>
    </row>
    <row r="58" spans="7:7">
      <c r="G58" s="24"/>
    </row>
    <row r="59" spans="1:6">
      <c r="A59" s="23" t="s">
        <v>64</v>
      </c>
      <c r="B59" s="23"/>
      <c r="C59" s="23"/>
      <c r="D59" s="23"/>
      <c r="E59" s="23"/>
      <c r="F59" s="23"/>
    </row>
    <row r="60" spans="1:6">
      <c r="A60" s="23"/>
      <c r="B60" s="23"/>
      <c r="C60" s="23"/>
      <c r="D60" s="23"/>
      <c r="E60" s="23"/>
      <c r="F60" s="23"/>
    </row>
    <row r="61" spans="1:6">
      <c r="A61" s="23"/>
      <c r="B61" s="23" t="s">
        <v>65</v>
      </c>
      <c r="C61" s="23"/>
      <c r="D61" s="23"/>
      <c r="E61" s="23"/>
      <c r="F61" s="23"/>
    </row>
    <row r="62" spans="2:2">
      <c r="B62" s="1" t="s">
        <v>66</v>
      </c>
    </row>
    <row r="63" spans="1:6">
      <c r="A63" s="6" t="s">
        <v>67</v>
      </c>
      <c r="B63" s="6" t="s">
        <v>68</v>
      </c>
      <c r="C63" s="6"/>
      <c r="D63" s="6"/>
      <c r="E63" s="6" t="s">
        <v>32</v>
      </c>
      <c r="F63" s="38" t="s">
        <v>33</v>
      </c>
    </row>
    <row r="64" spans="1:7">
      <c r="A64" s="5" t="s">
        <v>5</v>
      </c>
      <c r="B64" s="40" t="s">
        <v>69</v>
      </c>
      <c r="C64" s="40"/>
      <c r="D64" s="40"/>
      <c r="E64" s="56">
        <v>0.2</v>
      </c>
      <c r="F64" s="41">
        <f t="shared" ref="F64:F71" si="0">E64*$G$36</f>
        <v>269.3</v>
      </c>
      <c r="G64" s="57"/>
    </row>
    <row r="65" spans="1:7">
      <c r="A65" s="5" t="s">
        <v>7</v>
      </c>
      <c r="B65" s="40" t="s">
        <v>70</v>
      </c>
      <c r="C65" s="40"/>
      <c r="D65" s="40"/>
      <c r="E65" s="56">
        <v>0.015</v>
      </c>
      <c r="F65" s="41">
        <f t="shared" si="0"/>
        <v>20.2</v>
      </c>
      <c r="G65" s="57"/>
    </row>
    <row r="66" spans="1:7">
      <c r="A66" s="5" t="s">
        <v>10</v>
      </c>
      <c r="B66" s="40" t="s">
        <v>71</v>
      </c>
      <c r="C66" s="40"/>
      <c r="D66" s="40"/>
      <c r="E66" s="56">
        <v>0.01</v>
      </c>
      <c r="F66" s="41">
        <f t="shared" si="0"/>
        <v>13.46</v>
      </c>
      <c r="G66" s="57"/>
    </row>
    <row r="67" spans="1:7">
      <c r="A67" s="5" t="s">
        <v>13</v>
      </c>
      <c r="B67" s="40" t="s">
        <v>72</v>
      </c>
      <c r="C67" s="40"/>
      <c r="D67" s="40"/>
      <c r="E67" s="56">
        <v>0.002</v>
      </c>
      <c r="F67" s="41">
        <f t="shared" si="0"/>
        <v>2.69</v>
      </c>
      <c r="G67" s="57"/>
    </row>
    <row r="68" spans="1:7">
      <c r="A68" s="5" t="s">
        <v>38</v>
      </c>
      <c r="B68" s="40" t="s">
        <v>73</v>
      </c>
      <c r="C68" s="40"/>
      <c r="D68" s="40"/>
      <c r="E68" s="56">
        <v>0.025</v>
      </c>
      <c r="F68" s="41">
        <f t="shared" si="0"/>
        <v>33.66</v>
      </c>
      <c r="G68" s="57"/>
    </row>
    <row r="69" spans="1:7">
      <c r="A69" s="5" t="s">
        <v>40</v>
      </c>
      <c r="B69" s="40" t="s">
        <v>74</v>
      </c>
      <c r="C69" s="40"/>
      <c r="D69" s="40"/>
      <c r="E69" s="56">
        <v>0.08</v>
      </c>
      <c r="F69" s="41">
        <f t="shared" si="0"/>
        <v>107.72</v>
      </c>
      <c r="G69" s="57"/>
    </row>
    <row r="70" spans="1:7">
      <c r="A70" s="5" t="s">
        <v>42</v>
      </c>
      <c r="B70" s="58" t="s">
        <v>356</v>
      </c>
      <c r="C70" s="58"/>
      <c r="D70" s="58"/>
      <c r="E70" s="56">
        <v>0.03</v>
      </c>
      <c r="F70" s="41">
        <f t="shared" si="0"/>
        <v>40.39</v>
      </c>
      <c r="G70" s="57"/>
    </row>
    <row r="71" spans="1:7">
      <c r="A71" s="5" t="s">
        <v>44</v>
      </c>
      <c r="B71" s="40" t="s">
        <v>76</v>
      </c>
      <c r="C71" s="40"/>
      <c r="D71" s="40"/>
      <c r="E71" s="56">
        <v>0.006</v>
      </c>
      <c r="F71" s="41">
        <f t="shared" si="0"/>
        <v>8.08</v>
      </c>
      <c r="G71" s="57"/>
    </row>
    <row r="72" spans="1:6">
      <c r="A72" s="6" t="s">
        <v>77</v>
      </c>
      <c r="B72" s="6"/>
      <c r="C72" s="6"/>
      <c r="D72" s="6"/>
      <c r="E72" s="59">
        <f>SUM(E64:E71)</f>
        <v>0.368</v>
      </c>
      <c r="F72" s="38">
        <f>SUM(F64:F71)</f>
        <v>495.5</v>
      </c>
    </row>
    <row r="73" spans="1:6">
      <c r="A73" s="37"/>
      <c r="B73" s="37"/>
      <c r="C73" s="37"/>
      <c r="D73" s="37"/>
      <c r="E73" s="60"/>
      <c r="F73" s="61"/>
    </row>
    <row r="74" spans="1:6">
      <c r="A74" s="37" t="s">
        <v>78</v>
      </c>
      <c r="B74" s="37"/>
      <c r="C74" s="37"/>
      <c r="D74" s="37"/>
      <c r="E74" s="37"/>
      <c r="F74" s="37"/>
    </row>
    <row r="75" spans="2:5">
      <c r="B75" s="24"/>
      <c r="C75" s="24"/>
      <c r="D75" s="24"/>
      <c r="E75" s="62"/>
    </row>
    <row r="76" spans="1:6">
      <c r="A76" s="6" t="s">
        <v>79</v>
      </c>
      <c r="B76" s="6" t="s">
        <v>357</v>
      </c>
      <c r="C76" s="6"/>
      <c r="D76" s="6"/>
      <c r="E76" s="6" t="s">
        <v>32</v>
      </c>
      <c r="F76" s="38" t="s">
        <v>33</v>
      </c>
    </row>
    <row r="77" spans="1:7">
      <c r="A77" s="5" t="s">
        <v>5</v>
      </c>
      <c r="B77" s="40" t="s">
        <v>80</v>
      </c>
      <c r="C77" s="40"/>
      <c r="D77" s="40"/>
      <c r="E77" s="56">
        <v>0.0833</v>
      </c>
      <c r="F77" s="41">
        <f>E77*$G$36</f>
        <v>112.16</v>
      </c>
      <c r="G77" s="63"/>
    </row>
    <row r="78" spans="1:6">
      <c r="A78" s="6" t="s">
        <v>81</v>
      </c>
      <c r="B78" s="6"/>
      <c r="C78" s="6"/>
      <c r="D78" s="6"/>
      <c r="E78" s="59">
        <f>E77</f>
        <v>0.0833</v>
      </c>
      <c r="F78" s="38">
        <f>SUM(F77:F77)</f>
        <v>112.16</v>
      </c>
    </row>
    <row r="79" spans="1:9">
      <c r="A79" s="64" t="s">
        <v>7</v>
      </c>
      <c r="B79" s="65" t="s">
        <v>358</v>
      </c>
      <c r="C79" s="65"/>
      <c r="D79" s="65"/>
      <c r="E79" s="56">
        <f>E72*E77</f>
        <v>0.0307</v>
      </c>
      <c r="F79" s="66">
        <f>F78*E72</f>
        <v>41.27</v>
      </c>
      <c r="G79" s="63"/>
      <c r="H79" s="63"/>
      <c r="I79" s="63"/>
    </row>
    <row r="80" spans="1:7">
      <c r="A80" s="13" t="s">
        <v>77</v>
      </c>
      <c r="B80" s="14"/>
      <c r="C80" s="14"/>
      <c r="D80" s="14"/>
      <c r="E80" s="59">
        <f>SUM(E78:E79)</f>
        <v>0.114</v>
      </c>
      <c r="F80" s="38">
        <f>SUM(F78:F79)</f>
        <v>153.43</v>
      </c>
      <c r="G80" s="63"/>
    </row>
    <row r="81" spans="2:5">
      <c r="B81" s="24"/>
      <c r="C81" s="24"/>
      <c r="D81" s="24"/>
      <c r="E81" s="62"/>
    </row>
    <row r="82" spans="1:6">
      <c r="A82" s="6" t="s">
        <v>83</v>
      </c>
      <c r="B82" s="13" t="s">
        <v>359</v>
      </c>
      <c r="C82" s="14"/>
      <c r="D82" s="15"/>
      <c r="E82" s="6" t="s">
        <v>32</v>
      </c>
      <c r="F82" s="38" t="s">
        <v>33</v>
      </c>
    </row>
    <row r="83" spans="1:6">
      <c r="A83" s="5" t="s">
        <v>5</v>
      </c>
      <c r="B83" s="7" t="s">
        <v>360</v>
      </c>
      <c r="C83" s="8"/>
      <c r="D83" s="9"/>
      <c r="E83" s="56">
        <v>0.0002</v>
      </c>
      <c r="F83" s="41">
        <f>E83*$G$36</f>
        <v>0.27</v>
      </c>
    </row>
    <row r="84" ht="32.25" customHeight="1" spans="1:6">
      <c r="A84" s="64" t="s">
        <v>7</v>
      </c>
      <c r="B84" s="65" t="s">
        <v>361</v>
      </c>
      <c r="C84" s="65"/>
      <c r="D84" s="65"/>
      <c r="E84" s="67">
        <f>E83*E72</f>
        <v>0.0001</v>
      </c>
      <c r="F84" s="66">
        <f>F83*E72</f>
        <v>0.1</v>
      </c>
    </row>
    <row r="85" spans="1:6">
      <c r="A85" s="26" t="s">
        <v>77</v>
      </c>
      <c r="B85" s="27"/>
      <c r="C85" s="27"/>
      <c r="D85" s="27"/>
      <c r="E85" s="59">
        <f>SUM(E83:E84)</f>
        <v>0.0003</v>
      </c>
      <c r="F85" s="38">
        <f>SUM(F83:F84)</f>
        <v>0.37</v>
      </c>
    </row>
    <row r="87" spans="1:6">
      <c r="A87" s="37" t="s">
        <v>87</v>
      </c>
      <c r="B87" s="37"/>
      <c r="C87" s="37"/>
      <c r="D87" s="37"/>
      <c r="E87" s="37"/>
      <c r="F87" s="37"/>
    </row>
    <row r="88" spans="7:7">
      <c r="G88" s="68"/>
    </row>
    <row r="89" spans="1:6">
      <c r="A89" s="6" t="s">
        <v>88</v>
      </c>
      <c r="B89" s="6" t="s">
        <v>89</v>
      </c>
      <c r="C89" s="6"/>
      <c r="D89" s="6"/>
      <c r="E89" s="6" t="s">
        <v>32</v>
      </c>
      <c r="F89" s="38" t="s">
        <v>33</v>
      </c>
    </row>
    <row r="90" spans="1:8">
      <c r="A90" s="64" t="s">
        <v>5</v>
      </c>
      <c r="B90" s="69" t="s">
        <v>90</v>
      </c>
      <c r="C90" s="69"/>
      <c r="D90" s="69"/>
      <c r="E90" s="67">
        <v>0.0042</v>
      </c>
      <c r="F90" s="66">
        <f>E90*$G$36</f>
        <v>5.66</v>
      </c>
      <c r="G90" s="63"/>
      <c r="H90" s="63"/>
    </row>
    <row r="91" spans="1:7">
      <c r="A91" s="64" t="s">
        <v>7</v>
      </c>
      <c r="B91" s="65" t="s">
        <v>91</v>
      </c>
      <c r="C91" s="65"/>
      <c r="D91" s="65"/>
      <c r="E91" s="67">
        <v>0.0003</v>
      </c>
      <c r="F91" s="66">
        <f>F90*E69</f>
        <v>0.45</v>
      </c>
      <c r="G91" s="24"/>
    </row>
    <row r="92" customHeight="1" spans="1:7">
      <c r="A92" s="64" t="s">
        <v>10</v>
      </c>
      <c r="B92" s="70" t="s">
        <v>92</v>
      </c>
      <c r="C92" s="70"/>
      <c r="D92" s="70"/>
      <c r="E92" s="67">
        <v>0.0435</v>
      </c>
      <c r="F92" s="66">
        <f>E92*$G$36</f>
        <v>58.57</v>
      </c>
      <c r="G92" s="24"/>
    </row>
    <row r="93" spans="1:7">
      <c r="A93" s="64" t="s">
        <v>13</v>
      </c>
      <c r="B93" s="65" t="s">
        <v>93</v>
      </c>
      <c r="C93" s="65"/>
      <c r="D93" s="65"/>
      <c r="E93" s="67">
        <v>0.0194</v>
      </c>
      <c r="F93" s="66">
        <f>E93*$G$36</f>
        <v>26.12</v>
      </c>
      <c r="G93" s="11"/>
    </row>
    <row r="94" spans="1:7">
      <c r="A94" s="64" t="s">
        <v>40</v>
      </c>
      <c r="B94" s="65" t="s">
        <v>94</v>
      </c>
      <c r="C94" s="65"/>
      <c r="D94" s="65"/>
      <c r="E94" s="67">
        <f>E93*E72</f>
        <v>0.0071</v>
      </c>
      <c r="F94" s="66">
        <f>E94*$G$36</f>
        <v>9.56</v>
      </c>
      <c r="G94" s="11"/>
    </row>
    <row r="95" customHeight="1" spans="1:7">
      <c r="A95" s="64" t="s">
        <v>42</v>
      </c>
      <c r="B95" s="71" t="s">
        <v>95</v>
      </c>
      <c r="C95" s="72"/>
      <c r="D95" s="73"/>
      <c r="E95" s="74">
        <v>0.0065</v>
      </c>
      <c r="F95" s="66">
        <f>E95*$G$36</f>
        <v>8.75</v>
      </c>
      <c r="G95" s="11"/>
    </row>
    <row r="96" spans="1:7">
      <c r="A96" s="75" t="s">
        <v>77</v>
      </c>
      <c r="B96" s="76"/>
      <c r="C96" s="76"/>
      <c r="D96" s="77"/>
      <c r="E96" s="78">
        <f>SUM(E90:E95)</f>
        <v>0.081</v>
      </c>
      <c r="F96" s="79">
        <f>SUM(F90:F95)</f>
        <v>109.11</v>
      </c>
      <c r="G96" s="24"/>
    </row>
    <row r="98" spans="1:6">
      <c r="A98" s="37" t="s">
        <v>96</v>
      </c>
      <c r="B98" s="37"/>
      <c r="C98" s="37"/>
      <c r="D98" s="37"/>
      <c r="E98" s="37"/>
      <c r="F98" s="37"/>
    </row>
    <row r="100" ht="30.75" customHeight="1" spans="1:6">
      <c r="A100" s="80" t="s">
        <v>97</v>
      </c>
      <c r="B100" s="81" t="s">
        <v>98</v>
      </c>
      <c r="C100" s="82"/>
      <c r="D100" s="83"/>
      <c r="E100" s="80" t="s">
        <v>32</v>
      </c>
      <c r="F100" s="79" t="s">
        <v>33</v>
      </c>
    </row>
    <row r="101" spans="1:7">
      <c r="A101" s="64" t="s">
        <v>5</v>
      </c>
      <c r="B101" s="84" t="s">
        <v>99</v>
      </c>
      <c r="C101" s="84"/>
      <c r="D101" s="84"/>
      <c r="E101" s="85">
        <v>0.121</v>
      </c>
      <c r="F101" s="66">
        <f t="shared" ref="F101:F106" si="1">E101*$G$36</f>
        <v>162.92</v>
      </c>
      <c r="G101" s="86"/>
    </row>
    <row r="102" spans="1:6">
      <c r="A102" s="64" t="s">
        <v>7</v>
      </c>
      <c r="B102" s="65" t="s">
        <v>100</v>
      </c>
      <c r="C102" s="65"/>
      <c r="D102" s="65"/>
      <c r="E102" s="74">
        <v>0.0166</v>
      </c>
      <c r="F102" s="66">
        <f t="shared" si="1"/>
        <v>22.35</v>
      </c>
    </row>
    <row r="103" spans="1:6">
      <c r="A103" s="64" t="s">
        <v>10</v>
      </c>
      <c r="B103" s="87" t="s">
        <v>101</v>
      </c>
      <c r="C103" s="88"/>
      <c r="D103" s="89"/>
      <c r="E103" s="67">
        <v>0.0002</v>
      </c>
      <c r="F103" s="66">
        <f t="shared" si="1"/>
        <v>0.27</v>
      </c>
    </row>
    <row r="104" spans="1:7">
      <c r="A104" s="64" t="s">
        <v>13</v>
      </c>
      <c r="B104" s="87" t="s">
        <v>102</v>
      </c>
      <c r="C104" s="88"/>
      <c r="D104" s="89"/>
      <c r="E104" s="74">
        <v>0.0028</v>
      </c>
      <c r="F104" s="66">
        <f t="shared" si="1"/>
        <v>3.77</v>
      </c>
      <c r="G104" s="62"/>
    </row>
    <row r="105" spans="1:7">
      <c r="A105" s="64" t="s">
        <v>38</v>
      </c>
      <c r="B105" s="65" t="s">
        <v>103</v>
      </c>
      <c r="C105" s="65"/>
      <c r="D105" s="65"/>
      <c r="E105" s="74">
        <v>0.0003</v>
      </c>
      <c r="F105" s="66">
        <f t="shared" si="1"/>
        <v>0.4</v>
      </c>
      <c r="G105" s="62"/>
    </row>
    <row r="106" spans="1:6">
      <c r="A106" s="64" t="s">
        <v>40</v>
      </c>
      <c r="B106" s="87" t="s">
        <v>104</v>
      </c>
      <c r="C106" s="88"/>
      <c r="D106" s="89"/>
      <c r="E106" s="90">
        <v>0</v>
      </c>
      <c r="F106" s="66">
        <f t="shared" si="1"/>
        <v>0</v>
      </c>
    </row>
    <row r="107" spans="1:6">
      <c r="A107" s="75" t="s">
        <v>81</v>
      </c>
      <c r="B107" s="76"/>
      <c r="C107" s="76"/>
      <c r="D107" s="77"/>
      <c r="E107" s="91">
        <f>SUM(E101:E106)</f>
        <v>0.1409</v>
      </c>
      <c r="F107" s="79">
        <f>SUM(F101:F106)</f>
        <v>189.71</v>
      </c>
    </row>
    <row r="108" spans="1:6">
      <c r="A108" s="64" t="s">
        <v>42</v>
      </c>
      <c r="B108" s="65" t="s">
        <v>348</v>
      </c>
      <c r="C108" s="65"/>
      <c r="D108" s="65"/>
      <c r="E108" s="92">
        <f>E107*E72</f>
        <v>0.0519</v>
      </c>
      <c r="F108" s="66">
        <f>F107*E72</f>
        <v>69.81</v>
      </c>
    </row>
    <row r="109" spans="1:6">
      <c r="A109" s="75" t="s">
        <v>77</v>
      </c>
      <c r="B109" s="76"/>
      <c r="C109" s="76"/>
      <c r="D109" s="76"/>
      <c r="E109" s="78">
        <f>E107+E108</f>
        <v>0.1928</v>
      </c>
      <c r="F109" s="79">
        <f>SUM(F107:F108)</f>
        <v>259.52</v>
      </c>
    </row>
    <row r="111" spans="1:6">
      <c r="A111" s="23" t="s">
        <v>106</v>
      </c>
      <c r="B111" s="23"/>
      <c r="C111" s="23"/>
      <c r="D111" s="23"/>
      <c r="E111" s="23"/>
      <c r="F111" s="23"/>
    </row>
    <row r="112" spans="1:1">
      <c r="A112" s="93"/>
    </row>
    <row r="113" spans="1:6">
      <c r="A113" s="6">
        <v>4</v>
      </c>
      <c r="B113" s="6" t="s">
        <v>107</v>
      </c>
      <c r="C113" s="6"/>
      <c r="D113" s="6"/>
      <c r="E113" s="6"/>
      <c r="F113" s="41" t="s">
        <v>33</v>
      </c>
    </row>
    <row r="114" spans="1:6">
      <c r="A114" s="4" t="s">
        <v>67</v>
      </c>
      <c r="B114" s="40" t="s">
        <v>108</v>
      </c>
      <c r="C114" s="40"/>
      <c r="D114" s="40"/>
      <c r="E114" s="40"/>
      <c r="F114" s="41">
        <f>F72</f>
        <v>495.5</v>
      </c>
    </row>
    <row r="115" spans="1:6">
      <c r="A115" s="4" t="s">
        <v>79</v>
      </c>
      <c r="B115" s="94" t="s">
        <v>109</v>
      </c>
      <c r="C115" s="94"/>
      <c r="D115" s="94"/>
      <c r="E115" s="94"/>
      <c r="F115" s="41">
        <f>F80</f>
        <v>153.43</v>
      </c>
    </row>
    <row r="116" spans="1:6">
      <c r="A116" s="4" t="s">
        <v>83</v>
      </c>
      <c r="B116" s="40" t="s">
        <v>85</v>
      </c>
      <c r="C116" s="40"/>
      <c r="D116" s="40"/>
      <c r="E116" s="40"/>
      <c r="F116" s="41">
        <f>F85</f>
        <v>0.37</v>
      </c>
    </row>
    <row r="117" spans="1:6">
      <c r="A117" s="4" t="s">
        <v>88</v>
      </c>
      <c r="B117" s="40" t="s">
        <v>111</v>
      </c>
      <c r="C117" s="40"/>
      <c r="D117" s="40"/>
      <c r="E117" s="40"/>
      <c r="F117" s="41">
        <f>F96</f>
        <v>109.11</v>
      </c>
    </row>
    <row r="118" spans="1:6">
      <c r="A118" s="4" t="s">
        <v>97</v>
      </c>
      <c r="B118" s="40" t="s">
        <v>112</v>
      </c>
      <c r="C118" s="40"/>
      <c r="D118" s="40"/>
      <c r="E118" s="40"/>
      <c r="F118" s="41">
        <f>F109</f>
        <v>259.52</v>
      </c>
    </row>
    <row r="119" spans="1:6">
      <c r="A119" s="4" t="s">
        <v>113</v>
      </c>
      <c r="B119" s="40" t="s">
        <v>55</v>
      </c>
      <c r="C119" s="40"/>
      <c r="D119" s="40"/>
      <c r="E119" s="40"/>
      <c r="F119" s="41"/>
    </row>
    <row r="120" spans="1:6">
      <c r="A120" s="6" t="s">
        <v>77</v>
      </c>
      <c r="B120" s="6"/>
      <c r="C120" s="6"/>
      <c r="D120" s="6"/>
      <c r="E120" s="6"/>
      <c r="F120" s="38">
        <f>SUM(F114:F119)</f>
        <v>1017.93</v>
      </c>
    </row>
    <row r="122" spans="1:7">
      <c r="A122" s="23" t="s">
        <v>114</v>
      </c>
      <c r="B122" s="23"/>
      <c r="C122" s="23"/>
      <c r="D122" s="23"/>
      <c r="E122" s="23"/>
      <c r="F122" s="23"/>
      <c r="G122" s="95"/>
    </row>
    <row r="124" spans="1:6">
      <c r="A124" s="6">
        <v>5</v>
      </c>
      <c r="B124" s="6" t="s">
        <v>115</v>
      </c>
      <c r="C124" s="6"/>
      <c r="D124" s="6"/>
      <c r="E124" s="6" t="s">
        <v>32</v>
      </c>
      <c r="F124" s="38" t="s">
        <v>33</v>
      </c>
    </row>
    <row r="125" spans="1:6">
      <c r="A125" s="64" t="s">
        <v>5</v>
      </c>
      <c r="B125" s="96" t="s">
        <v>116</v>
      </c>
      <c r="C125" s="96"/>
      <c r="D125" s="96"/>
      <c r="E125" s="92">
        <v>0.03</v>
      </c>
      <c r="F125" s="66" t="e">
        <f>E125*($G$36+$F$48+$F$57+$F$120)</f>
        <v>#REF!</v>
      </c>
    </row>
    <row r="126" spans="1:8">
      <c r="A126" s="64" t="s">
        <v>7</v>
      </c>
      <c r="B126" s="97" t="s">
        <v>117</v>
      </c>
      <c r="C126" s="98"/>
      <c r="D126" s="98"/>
      <c r="E126" s="99">
        <f>E127+E128+E129</f>
        <v>0.1425</v>
      </c>
      <c r="F126" s="79" t="e">
        <f>SUM(F127:F129)</f>
        <v>#REF!</v>
      </c>
      <c r="G126" s="100"/>
      <c r="H126" s="100"/>
    </row>
    <row r="127" spans="1:7">
      <c r="A127" s="64" t="s">
        <v>118</v>
      </c>
      <c r="B127" s="87" t="s">
        <v>119</v>
      </c>
      <c r="C127" s="88"/>
      <c r="D127" s="89"/>
      <c r="E127" s="67">
        <v>0.076</v>
      </c>
      <c r="F127" s="66" t="e">
        <f>E127*(G36+F48+F57+F120+F125+F131)/(1-E126)</f>
        <v>#REF!</v>
      </c>
      <c r="G127" s="100"/>
    </row>
    <row r="128" spans="1:7">
      <c r="A128" s="64" t="s">
        <v>120</v>
      </c>
      <c r="B128" s="87" t="s">
        <v>121</v>
      </c>
      <c r="C128" s="88"/>
      <c r="D128" s="89"/>
      <c r="E128" s="67">
        <v>0.0165</v>
      </c>
      <c r="F128" s="66" t="e">
        <f>E128*(G36+F48+F57+F120+F125+F131)/(1-E126)</f>
        <v>#REF!</v>
      </c>
      <c r="G128" s="100"/>
    </row>
    <row r="129" spans="1:7">
      <c r="A129" s="64" t="s">
        <v>122</v>
      </c>
      <c r="B129" s="101" t="s">
        <v>123</v>
      </c>
      <c r="C129" s="102"/>
      <c r="D129" s="103"/>
      <c r="E129" s="67">
        <v>0.05</v>
      </c>
      <c r="F129" s="66" t="e">
        <f>E129*(G36+F48+F57+F120+F125+F131)/(1-E126)</f>
        <v>#REF!</v>
      </c>
      <c r="G129" s="100"/>
    </row>
    <row r="130" spans="1:6">
      <c r="A130" s="64" t="s">
        <v>124</v>
      </c>
      <c r="B130" s="87" t="s">
        <v>125</v>
      </c>
      <c r="C130" s="88"/>
      <c r="D130" s="89"/>
      <c r="E130" s="104"/>
      <c r="F130" s="79"/>
    </row>
    <row r="131" spans="1:6">
      <c r="A131" s="64" t="s">
        <v>10</v>
      </c>
      <c r="B131" s="87" t="s">
        <v>126</v>
      </c>
      <c r="C131" s="88"/>
      <c r="D131" s="89"/>
      <c r="E131" s="92">
        <v>0.07</v>
      </c>
      <c r="F131" s="66" t="e">
        <f>E131*($G$36+$F$48+$F$57+$F$120+F125)</f>
        <v>#REF!</v>
      </c>
    </row>
    <row r="132" spans="1:7">
      <c r="A132" s="75" t="s">
        <v>77</v>
      </c>
      <c r="B132" s="76"/>
      <c r="C132" s="76"/>
      <c r="D132" s="76"/>
      <c r="E132" s="77"/>
      <c r="F132" s="79" t="e">
        <f>F125+F126+F131</f>
        <v>#REF!</v>
      </c>
      <c r="G132" s="105"/>
    </row>
    <row r="135" ht="32.25" customHeight="1" spans="1:7">
      <c r="A135" s="97" t="s">
        <v>351</v>
      </c>
      <c r="B135" s="98"/>
      <c r="C135" s="98"/>
      <c r="D135" s="98"/>
      <c r="E135" s="106"/>
      <c r="F135" s="66" t="s">
        <v>33</v>
      </c>
      <c r="G135" s="105"/>
    </row>
    <row r="136" spans="1:6">
      <c r="A136" s="64" t="s">
        <v>5</v>
      </c>
      <c r="B136" s="69" t="s">
        <v>128</v>
      </c>
      <c r="C136" s="69"/>
      <c r="D136" s="69"/>
      <c r="E136" s="69"/>
      <c r="F136" s="66">
        <f>G36</f>
        <v>1346.48</v>
      </c>
    </row>
    <row r="137" spans="1:6">
      <c r="A137" s="64" t="s">
        <v>7</v>
      </c>
      <c r="B137" s="69" t="s">
        <v>129</v>
      </c>
      <c r="C137" s="69"/>
      <c r="D137" s="69"/>
      <c r="E137" s="69"/>
      <c r="F137" s="66">
        <f>F48</f>
        <v>666.86</v>
      </c>
    </row>
    <row r="138" spans="1:6">
      <c r="A138" s="64" t="s">
        <v>10</v>
      </c>
      <c r="B138" s="69" t="s">
        <v>130</v>
      </c>
      <c r="C138" s="69"/>
      <c r="D138" s="69"/>
      <c r="E138" s="69"/>
      <c r="F138" s="66" t="e">
        <f>F57</f>
        <v>#REF!</v>
      </c>
    </row>
    <row r="139" spans="1:7">
      <c r="A139" s="64" t="s">
        <v>13</v>
      </c>
      <c r="B139" s="69" t="s">
        <v>131</v>
      </c>
      <c r="C139" s="69"/>
      <c r="D139" s="69"/>
      <c r="E139" s="69"/>
      <c r="F139" s="66">
        <f>F120</f>
        <v>1017.93</v>
      </c>
      <c r="G139" s="105"/>
    </row>
    <row r="140" ht="16.5" customHeight="1" spans="1:7">
      <c r="A140" s="75" t="s">
        <v>81</v>
      </c>
      <c r="B140" s="76"/>
      <c r="C140" s="76"/>
      <c r="D140" s="76"/>
      <c r="E140" s="77"/>
      <c r="F140" s="79" t="e">
        <f>SUM(F136:F139)</f>
        <v>#REF!</v>
      </c>
      <c r="G140" s="105"/>
    </row>
    <row r="141" spans="1:8">
      <c r="A141" s="64" t="s">
        <v>38</v>
      </c>
      <c r="B141" s="69" t="s">
        <v>132</v>
      </c>
      <c r="C141" s="69"/>
      <c r="D141" s="69"/>
      <c r="E141" s="69"/>
      <c r="F141" s="66" t="e">
        <f>F132</f>
        <v>#REF!</v>
      </c>
      <c r="H141" s="105"/>
    </row>
    <row r="142" spans="1:8">
      <c r="A142" s="107" t="s">
        <v>77</v>
      </c>
      <c r="B142" s="107"/>
      <c r="C142" s="107"/>
      <c r="D142" s="107"/>
      <c r="E142" s="107"/>
      <c r="F142" s="108" t="e">
        <f>SUM(F140:F141)</f>
        <v>#REF!</v>
      </c>
      <c r="G142" s="105" t="e">
        <f>(F140+F131+F125)/(1-E126)</f>
        <v>#REF!</v>
      </c>
      <c r="H142" s="105"/>
    </row>
    <row r="143" spans="4:6">
      <c r="D143" s="109" t="s">
        <v>133</v>
      </c>
      <c r="E143" s="109"/>
      <c r="F143" s="110" t="e">
        <f>F142/G36</f>
        <v>#REF!</v>
      </c>
    </row>
    <row r="145" ht="25.5" customHeight="1" spans="1:6">
      <c r="A145" s="111" t="s">
        <v>134</v>
      </c>
      <c r="B145" s="111"/>
      <c r="C145" s="111"/>
      <c r="D145" s="111"/>
      <c r="E145" s="111"/>
      <c r="F145" s="111"/>
    </row>
    <row r="146" ht="13.5" spans="1:6">
      <c r="A146" s="112"/>
      <c r="B146" s="112"/>
      <c r="C146" s="112"/>
      <c r="D146" s="112"/>
      <c r="E146" s="112"/>
      <c r="F146" s="112"/>
    </row>
    <row r="147" ht="14.25" spans="1:8">
      <c r="A147" s="113" t="s">
        <v>135</v>
      </c>
      <c r="B147" s="114"/>
      <c r="C147" s="115"/>
      <c r="D147" s="116" t="s">
        <v>136</v>
      </c>
      <c r="E147" s="114"/>
      <c r="F147" s="117"/>
      <c r="G147" s="118"/>
      <c r="H147" s="118"/>
    </row>
    <row r="148" ht="13.5" spans="1:6">
      <c r="A148" s="119" t="s">
        <v>137</v>
      </c>
      <c r="B148" s="120"/>
      <c r="C148" s="121"/>
      <c r="D148" s="122">
        <v>0.0833</v>
      </c>
      <c r="E148" s="123"/>
      <c r="F148" s="124"/>
    </row>
    <row r="149" spans="1:6">
      <c r="A149" s="125" t="s">
        <v>138</v>
      </c>
      <c r="B149" s="126"/>
      <c r="C149" s="127"/>
      <c r="D149" s="128">
        <v>0.121</v>
      </c>
      <c r="E149" s="129"/>
      <c r="F149" s="130"/>
    </row>
    <row r="150" ht="29.25" customHeight="1" spans="1:6">
      <c r="A150" s="131" t="s">
        <v>139</v>
      </c>
      <c r="B150" s="132"/>
      <c r="C150" s="133"/>
      <c r="D150" s="134">
        <v>0.05</v>
      </c>
      <c r="E150" s="135"/>
      <c r="F150" s="136"/>
    </row>
    <row r="151" ht="13.5" spans="1:6">
      <c r="A151" s="137" t="s">
        <v>81</v>
      </c>
      <c r="B151" s="138"/>
      <c r="C151" s="139"/>
      <c r="D151" s="140">
        <v>0.2543</v>
      </c>
      <c r="E151" s="141"/>
      <c r="F151" s="142"/>
    </row>
    <row r="152" ht="28.5" customHeight="1" spans="1:6">
      <c r="A152" s="143" t="s">
        <v>140</v>
      </c>
      <c r="B152" s="144"/>
      <c r="C152" s="145"/>
      <c r="D152" s="146">
        <v>7.39</v>
      </c>
      <c r="E152" s="147">
        <v>7.6</v>
      </c>
      <c r="F152" s="148">
        <v>0.0782</v>
      </c>
    </row>
    <row r="153" ht="14.25" spans="1:6">
      <c r="A153" s="149" t="s">
        <v>141</v>
      </c>
      <c r="B153" s="150"/>
      <c r="C153" s="151"/>
      <c r="D153" s="152">
        <v>32.82</v>
      </c>
      <c r="E153" s="152">
        <v>33.03</v>
      </c>
      <c r="F153" s="153">
        <v>0.3325</v>
      </c>
    </row>
    <row r="154" ht="32.25" customHeight="1" spans="1:6">
      <c r="A154" s="154" t="s">
        <v>142</v>
      </c>
      <c r="B154" s="154"/>
      <c r="C154" s="154"/>
      <c r="D154" s="154"/>
      <c r="E154" s="154"/>
      <c r="F154" s="154"/>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17:E117"/>
    <mergeCell ref="B118:E118"/>
    <mergeCell ref="B119:E119"/>
    <mergeCell ref="A120:E120"/>
    <mergeCell ref="A122:F122"/>
    <mergeCell ref="B124:D124"/>
    <mergeCell ref="B125:D125"/>
    <mergeCell ref="B126:D126"/>
    <mergeCell ref="B127:D127"/>
    <mergeCell ref="B128:D128"/>
    <mergeCell ref="B129:D129"/>
    <mergeCell ref="B130:D130"/>
    <mergeCell ref="B131:D131"/>
    <mergeCell ref="A132:E132"/>
    <mergeCell ref="A135:E135"/>
    <mergeCell ref="B136:E136"/>
    <mergeCell ref="B137:E137"/>
    <mergeCell ref="B138:E138"/>
    <mergeCell ref="B139:E139"/>
    <mergeCell ref="A140:E140"/>
    <mergeCell ref="B141:E141"/>
    <mergeCell ref="A142:E142"/>
    <mergeCell ref="D143:E143"/>
    <mergeCell ref="A145:F145"/>
    <mergeCell ref="A148:C148"/>
    <mergeCell ref="D148:F148"/>
    <mergeCell ref="A149:C149"/>
    <mergeCell ref="D149:F149"/>
    <mergeCell ref="A150:C150"/>
    <mergeCell ref="D150:F150"/>
    <mergeCell ref="A151:C151"/>
    <mergeCell ref="D151:F151"/>
    <mergeCell ref="A152:C152"/>
    <mergeCell ref="A153:C153"/>
    <mergeCell ref="A154:F154"/>
    <mergeCell ref="G64:G71"/>
  </mergeCells>
  <pageMargins left="0.511805555555556" right="0.511805555555556" top="0.786805555555556" bottom="0.786805555555556" header="0.313888888888889" footer="0.313888888888889"/>
  <pageSetup paperSize="9" orientation="portrait"/>
  <headerFooter/>
</worksheet>
</file>

<file path=docProps/app.xml><?xml version="1.0" encoding="utf-8"?>
<Properties xmlns="http://schemas.openxmlformats.org/officeDocument/2006/extended-properties" xmlns:vt="http://schemas.openxmlformats.org/officeDocument/2006/docPropsVTypes">
  <Company>Part</Company>
  <Application>Microsoft Excel</Application>
  <HeadingPairs>
    <vt:vector size="2" baseType="variant">
      <vt:variant>
        <vt:lpstr>工作表</vt:lpstr>
      </vt:variant>
      <vt:variant>
        <vt:i4>7</vt:i4>
      </vt:variant>
    </vt:vector>
  </HeadingPairs>
  <TitlesOfParts>
    <vt:vector size="7" baseType="lpstr">
      <vt:lpstr>Carregador de material</vt:lpstr>
      <vt:lpstr>ORIENTAÇÕES</vt:lpstr>
      <vt:lpstr>Planilha Agente de Limpeza</vt:lpstr>
      <vt:lpstr>Planilha Metragem</vt:lpstr>
      <vt:lpstr>Planilha Materiais</vt:lpstr>
      <vt:lpstr>Servente de limpeza</vt:lpstr>
      <vt:lpstr>Jauzeiro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lorena.silva</cp:lastModifiedBy>
  <dcterms:created xsi:type="dcterms:W3CDTF">2010-12-08T20:31:00Z</dcterms:created>
  <cp:lastPrinted>2021-01-13T13:37:00Z</cp:lastPrinted>
  <dcterms:modified xsi:type="dcterms:W3CDTF">2021-03-18T11:52:37Z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