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30" tabRatio="809"/>
  </bookViews>
  <sheets>
    <sheet name="QUADRO RESUMO" sheetId="60" r:id="rId1"/>
    <sheet name="CONTÍNUO" sheetId="4" r:id="rId2"/>
    <sheet name="UNIF_EQUIP - CONTÍNUO" sheetId="5" r:id="rId3"/>
    <sheet name="TÉCNICO DE INFORMÁTICA" sheetId="38" r:id="rId4"/>
    <sheet name="UNIF_EQUIP - TÉCNICO DE INFORM." sheetId="39" r:id="rId5"/>
    <sheet name="ALMOXARIFE" sheetId="40" r:id="rId6"/>
    <sheet name="UNIF_EQUIP - ALMOXARIFE" sheetId="41" r:id="rId7"/>
    <sheet name="ELETRICISTA DE INSTALAÇÕES" sheetId="52" r:id="rId8"/>
    <sheet name="UNIF_EQUIP - ELETRIC. DE INST." sheetId="53" r:id="rId9"/>
    <sheet name="MOTORISTA DE CAMINHÃO" sheetId="22" r:id="rId10"/>
    <sheet name="UNIF_EQUIP - MOTOR. DE CAMINHÃO" sheetId="23" r:id="rId11"/>
    <sheet name="INSPETOR DE ALUNO" sheetId="50" r:id="rId12"/>
    <sheet name="UNIF_EQUIP - INSP. DE ALUNO" sheetId="51" r:id="rId13"/>
    <sheet name="PEDREIRO" sheetId="54" r:id="rId14"/>
    <sheet name="UNIF_EQUIP - PEDREIRO" sheetId="55" r:id="rId15"/>
    <sheet name="TRABALHADOR AGROPECUÁRIO" sheetId="56" r:id="rId16"/>
    <sheet name="UNIF_EQUIP - TRABALHADOR AGROP." sheetId="57" r:id="rId17"/>
    <sheet name="JARDINEIRO" sheetId="58" r:id="rId18"/>
    <sheet name="UNIF_EQUIP - JARDINEIRO" sheetId="59" r:id="rId19"/>
  </sheets>
  <definedNames>
    <definedName name="_xlnm.Print_Area" localSheetId="5">ALMOXARIFE!$A$1:$K$122</definedName>
    <definedName name="_xlnm.Print_Area" localSheetId="1">CONTÍNUO!$A$1:$K$122</definedName>
    <definedName name="_xlnm.Print_Area" localSheetId="7">'ELETRICISTA DE INSTALAÇÕES'!$A$1:$K$122</definedName>
    <definedName name="_xlnm.Print_Area" localSheetId="11">'INSPETOR DE ALUNO'!$A$1:$K$122</definedName>
    <definedName name="_xlnm.Print_Area" localSheetId="17">JARDINEIRO!$A$1:$K$122</definedName>
    <definedName name="_xlnm.Print_Area" localSheetId="9">'MOTORISTA DE CAMINHÃO'!$A$1:$K$122</definedName>
    <definedName name="_xlnm.Print_Area" localSheetId="13">PEDREIRO!$A$1:$K$122</definedName>
    <definedName name="_xlnm.Print_Area" localSheetId="3">'TÉCNICO DE INFORMÁTICA'!$A$1:$K$122</definedName>
    <definedName name="_xlnm.Print_Area" localSheetId="15">'TRABALHADOR AGROPECUÁRIO'!$A$1:$K$122</definedName>
    <definedName name="_xlnm.Print_Area" localSheetId="8">'UNIF_EQUIP - ELETRIC. DE INST.'!$A$1:$F$24</definedName>
    <definedName name="Excel_BuiltIn_Print_Area_1_2">#N/A</definedName>
    <definedName name="Excel_BuiltIn_Print_Area_2_2">#N/A</definedName>
    <definedName name="Teste">#N/A</definedName>
  </definedNames>
  <calcPr calcId="144525"/>
</workbook>
</file>

<file path=xl/sharedStrings.xml><?xml version="1.0" encoding="utf-8"?>
<sst xmlns="http://schemas.openxmlformats.org/spreadsheetml/2006/main" count="279">
  <si>
    <t>GRUPO 4</t>
  </si>
  <si>
    <t xml:space="preserve">Item </t>
  </si>
  <si>
    <t>Descrição/Especificação</t>
  </si>
  <si>
    <t>Quantidade</t>
  </si>
  <si>
    <t>Valor mensal do posto</t>
  </si>
  <si>
    <t>Valor mensal Total</t>
  </si>
  <si>
    <t>Meses</t>
  </si>
  <si>
    <t>Valor Anual por posto</t>
  </si>
  <si>
    <t xml:space="preserve">Valor Anual </t>
  </si>
  <si>
    <t>Contínuo</t>
  </si>
  <si>
    <t>Técnico em manutenção de equipamentos de informática</t>
  </si>
  <si>
    <t>Almoxarife</t>
  </si>
  <si>
    <t>Eletricista de instalações</t>
  </si>
  <si>
    <t>Inspetor de Aluno de escola pública</t>
  </si>
  <si>
    <t>Motorista de Caminhão (Categoria D)</t>
  </si>
  <si>
    <t>Pedreiro</t>
  </si>
  <si>
    <t>Trabalhador Agropecuário em geral</t>
  </si>
  <si>
    <t>Jardineiro</t>
  </si>
  <si>
    <t>Pagamento de diárias</t>
  </si>
  <si>
    <t>-</t>
  </si>
  <si>
    <t>PLANILHA DE CUSTOS E FORMAÇÃO DE PREÇOS</t>
  </si>
  <si>
    <t xml:space="preserve">Processo nº: </t>
  </si>
  <si>
    <t>Razão Social:</t>
  </si>
  <si>
    <t xml:space="preserve">Pregão nº: </t>
  </si>
  <si>
    <t>CNPJ: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</si>
  <si>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</si>
  <si>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</si>
  <si>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</si>
  <si>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</si>
  <si>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</si>
  <si>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</si>
  <si>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</si>
  <si>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NOSSA SENHORA DA GLÓRIA/SE</t>
  </si>
  <si>
    <t>C</t>
  </si>
  <si>
    <t>Ano Acordo, Convenção ou Sentença Normativa em Dissídio Coletivo</t>
  </si>
  <si>
    <t>SE000094/2023</t>
  </si>
  <si>
    <t>D</t>
  </si>
  <si>
    <t>Nº de meses de execução contratual</t>
  </si>
  <si>
    <t>IDENTIFICAÇÃO DO SERVIÇO</t>
  </si>
  <si>
    <t>GRUPO:____  ITEM:_____</t>
  </si>
  <si>
    <t>Unidade de medida</t>
  </si>
  <si>
    <t>Posto</t>
  </si>
  <si>
    <t>Carga horária:</t>
  </si>
  <si>
    <t>44 horas semanais</t>
  </si>
  <si>
    <t>MÃO-DE-OBRA  VINCULADA À EXECUÇÃO CONTRATUAL</t>
  </si>
  <si>
    <t>Dados complementares para composição dos custos referente à mão-de-obra</t>
  </si>
  <si>
    <t>Tipo do serviço</t>
  </si>
  <si>
    <t>APOIO ADMINISTRATIVO</t>
  </si>
  <si>
    <t>Classificação Brasileira de Ocupações (CBO)</t>
  </si>
  <si>
    <t>4122-05</t>
  </si>
  <si>
    <t>Salário Normativo da Categoria Profissional</t>
  </si>
  <si>
    <t xml:space="preserve">Categoria profissional </t>
  </si>
  <si>
    <t>CONTÍNUO</t>
  </si>
  <si>
    <t>Data base da categoria</t>
  </si>
  <si>
    <t>01/05/2023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</si>
  <si>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</si>
  <si>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</si>
  <si>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</si>
  <si>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</si>
  <si>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</si>
  <si>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Possui?</t>
  </si>
  <si>
    <t>NÃO</t>
  </si>
  <si>
    <t>Porcentagem:</t>
  </si>
  <si>
    <t>Caso seja previsto este adicional, digitar "SIM" no campo F30 para o cálculo: Salário Base (Campo I29) * Porcentagem (Campo H30); caso não seja previsto, digitar "NÃO"</t>
  </si>
  <si>
    <t>Adicional de Insalubridade</t>
  </si>
  <si>
    <t>Caso seja previsto este adicional, digitar "SIM" no campo F31 para o cálculo: Salário Mínimo (R$ 1.320,00) * Porcentagem (Campo H31) - conforme cláusula 22ª, §3º da CCT SE000003/2023; caso não seja previsto, digitar "NÃO"</t>
  </si>
  <si>
    <t>TOTAL DA REMUNERAÇÃO – BASE DE CÁLCULO PARA ENCARGOS TRABALHISTAS</t>
  </si>
  <si>
    <t>Soma dos Itens A a C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</si>
  <si>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</si>
  <si>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</si>
  <si>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</si>
  <si>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</si>
  <si>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</si>
  <si>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</si>
  <si>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r>
      <rPr>
        <sz val="10"/>
        <color indexed="55"/>
        <rFont val="Arial"/>
        <charset val="134"/>
      </rPr>
      <t xml:space="preserve">Cálculo = 1/12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8,33% (Campo I37) x Total da Remuneração (Campo I32)</t>
    </r>
  </si>
  <si>
    <t>Férias e Adicional de Férias</t>
  </si>
  <si>
    <t>Cálculo = 12,10% (Férias e Adicional de Férias) x Total da Remuneração (Campo I32)</t>
  </si>
  <si>
    <t xml:space="preserve">TOTAL </t>
  </si>
  <si>
    <t>Soma dos Itens A e B</t>
  </si>
  <si>
    <t>ATENÇÃO: Caso seja renovado o contrato, a partir do segundo ano, o percentual referente à alínea B (Férias e Adicional de Férias) será de 3,025% referente apenas ao adicional, haja vista que a rubrica Férias torna-se custo não renovável.</t>
  </si>
  <si>
    <r>
      <rPr>
        <sz val="10"/>
        <color indexed="55"/>
        <rFont val="Arial"/>
        <charset val="134"/>
      </rPr>
      <t xml:space="preserve">Férias: 1 salário x (1/11) = 0,0909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9,075%
Adicional de férias: (1 salário/3) x (1/11 meses) = 0,0303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3,025%</t>
    </r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</si>
  <si>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</si>
  <si>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</si>
  <si>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</si>
  <si>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</si>
  <si>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I44) x Total da Remuneração (Campo I32 + I39)</t>
  </si>
  <si>
    <t>Salário Educação</t>
  </si>
  <si>
    <t>Cálculo = Percentual Legal de 2,50% (Campo I45) x Total da Remuneração (Campo I32 + I39)</t>
  </si>
  <si>
    <t>Seguro Acidente do Trabalho (RATxFAP)</t>
  </si>
  <si>
    <t>RAT</t>
  </si>
  <si>
    <t>FAP</t>
  </si>
  <si>
    <t>Cálculo = Multiplicção dos Fatores RAT x FAP - Valor que poderá ser no máximo de 3% (Campo I46) x Total da Remuneração (Campo I32 + I39)</t>
  </si>
  <si>
    <t>SESC ou SESI</t>
  </si>
  <si>
    <t>Cálculo = Percentual Legal de 1,50% (Campo I47) x Total da Remuneração (Campo I32 + I39)</t>
  </si>
  <si>
    <t>E</t>
  </si>
  <si>
    <t>SENAI ou SENAC</t>
  </si>
  <si>
    <t>Cálculo = Percentual Legal de 1,00% (Campo I48) x Total da Remuneração (Campo I32 + I39)</t>
  </si>
  <si>
    <t>F</t>
  </si>
  <si>
    <t>SEBRAE</t>
  </si>
  <si>
    <t>Cálculo = Percentual Legal de 0,60% (Campo I49) x Total da Remuneração (Campo I32 + I39)</t>
  </si>
  <si>
    <t>G</t>
  </si>
  <si>
    <t>INCRA</t>
  </si>
  <si>
    <t>Cálculo = Percentual Legal de 0,20% (Campo I50) x Total da Remuneração (Campo I32 + I39)</t>
  </si>
  <si>
    <t>H</t>
  </si>
  <si>
    <t>FGTS</t>
  </si>
  <si>
    <t>Cálculo = Percentual Legal de 8,00% (Campo I51) x Total da Remuneração (Campo I32 + I39)</t>
  </si>
  <si>
    <t>TOTAL</t>
  </si>
  <si>
    <t>Soma dos Itens A a H</t>
  </si>
  <si>
    <t>ATENÇÃO: A empresa deverá comprovar o índice referente ao seu Fator Acidentário de Prevenção (FAP)</t>
  </si>
  <si>
    <t>Submódulo 2.3 - Benefícios Mensais e Diários</t>
  </si>
  <si>
    <t>2.3</t>
  </si>
  <si>
    <t>Benefícios Mensais e Diários</t>
  </si>
  <si>
    <t>Transporte - Custeio pelo Empregador</t>
  </si>
  <si>
    <t>Será fornecido?</t>
  </si>
  <si>
    <t>Valor</t>
  </si>
  <si>
    <t>Passagens</t>
  </si>
  <si>
    <t>Dias</t>
  </si>
  <si>
    <t>Desconto</t>
  </si>
  <si>
    <t>Caso não seja previsto Auxílio Transporte, digitar "NÃO" no Campo D58</t>
  </si>
  <si>
    <t>Caso seja previsto Auxílio Transporte, digitar "SIM" no campo D58 para o cálculo: Valor Unitário da Passagem (Campo E58) x Quant. (Campo F58) x Total de Dias (Campo G58) - Desconto (6% do Total da Remuneração - Campo I29)</t>
  </si>
  <si>
    <t>Vale Refeição / Alimentação</t>
  </si>
  <si>
    <t>% de desconto</t>
  </si>
  <si>
    <t>Caso não seja previsto Auxílio Alimentaçõ/Refeição, digitar "NÃO" no Campo E60</t>
  </si>
  <si>
    <t>SIM</t>
  </si>
  <si>
    <t>Caso seja previsto Auxílio Alimentação/Refeição, digitar "SIM" no campo E60 para o cálculo: Valor Unitário do Vale (Campo F60) x Total de Dias (Campo G60) - Desconto (Campo H60, verificar se há ou não desconto na CCT e aplicar)</t>
  </si>
  <si>
    <t>Assistência Social Familiar</t>
  </si>
  <si>
    <t>Clásula 11ª, parágrafo 4º do Termo Aditivo SE 000008/2023</t>
  </si>
  <si>
    <t>Benefício Social Familiar</t>
  </si>
  <si>
    <t>Cláusula 12ª, parágrafo 2º do Termo Aditivo SE000008/2023</t>
  </si>
  <si>
    <t>Soma dos Itens A a D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</si>
  <si>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</si>
  <si>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</si>
  <si>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</si>
  <si>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I39</t>
  </si>
  <si>
    <t>Soma do Total do Módulo 2.2 extraída do Campo J52</t>
  </si>
  <si>
    <t>Soma do Total do Módulo 2.3 extraída do Campo I63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</si>
  <si>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</si>
  <si>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</si>
  <si>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</si>
  <si>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</si>
  <si>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do Campo I77 x Base de Cálculo (I32+I39+J51+I63)</t>
  </si>
  <si>
    <t>Incidência do FGTS sobre o Aviso Prévio Indenizado</t>
  </si>
  <si>
    <t>Como já há incidência do FGTS na base de cálculo do item anterior, este campo deverá ser zerado.</t>
  </si>
  <si>
    <t>Multa do FGTS sobre o Aviso Prévio Indenizado</t>
  </si>
  <si>
    <t>Cálculo = Percentual do Campo I79 x Remuneração (I32)</t>
  </si>
  <si>
    <t>Aviso Prévio Trabalhado</t>
  </si>
  <si>
    <t>Cálculo = Percentual do Campo I80 x Base de Cálculo (I32+I73)</t>
  </si>
  <si>
    <t>Incidência do FGTS sobre o Aviso Prévio Trabalhado</t>
  </si>
  <si>
    <t>Multa do FGTS sobre o Aviso Prévio Trabalhado</t>
  </si>
  <si>
    <t>Cálculo = Percentual do Campo I82 x Remuneração (I32)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</si>
  <si>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</si>
  <si>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</si>
  <si>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</si>
  <si>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</si>
  <si>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</si>
  <si>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</si>
  <si>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do Campo I88 x Base de Cálculo (I32+I73+I83)</t>
  </si>
  <si>
    <t>Substituto na Cobertura das Ausências Legais</t>
  </si>
  <si>
    <t>Cálculo = Percentual do Campo I89 x Base de Cálculo (I32+I73+I83)</t>
  </si>
  <si>
    <t>Substituto na Cobertura de Licença-Paternidade</t>
  </si>
  <si>
    <t>Cálculo = Percentual do Campo I90 x Base de Cálculo (I32+I73+I83)</t>
  </si>
  <si>
    <t>Substituto na Cobertura das Ausências por Acidente de Trabalho</t>
  </si>
  <si>
    <t>Cálculo = Percentual do Campo I91 x Base de Cálculo (I32+I73+I83)</t>
  </si>
  <si>
    <t>Substituto na Cobertura de Afastamento Maternidade</t>
  </si>
  <si>
    <t>Cálculo = Percentual do Campo I92 x Base de Cálculo (I32+I73+I83)</t>
  </si>
  <si>
    <t>Substituto na Cobertura de Outras Ausências (especificar)</t>
  </si>
  <si>
    <t>Cálculo = Percentual do Campo I93 x Base de Cálculo (I32+I73+I83)</t>
  </si>
  <si>
    <t>MÓDULO 05: INSUMOS DIVERSOS</t>
  </si>
  <si>
    <t>Insumos Diversos</t>
  </si>
  <si>
    <t>Uniformes ( custo mensal por empregado )</t>
  </si>
  <si>
    <t>Cálculo = Valor total dos uniformes / 12 meses</t>
  </si>
  <si>
    <t>Equipamentos (custo mensal por empregado)</t>
  </si>
  <si>
    <t>Cálculo = Valor total dos equipamentos / 12 meses</t>
  </si>
  <si>
    <t>MÓDULO 6: CUSTOS INDIRETOS, TRIBUTOS E LUCRO</t>
  </si>
  <si>
    <t>Custos Indiretos, Tributos e Lucro</t>
  </si>
  <si>
    <t>Custos indiretos</t>
  </si>
  <si>
    <t>Cálculo = % (Campo I104) x Módulo 1 a 5 (Campo I120)</t>
  </si>
  <si>
    <t>Lucro</t>
  </si>
  <si>
    <t>Cálculo = % (Campo I105) x Módulo 1 a 5 (Campo I120)</t>
  </si>
  <si>
    <t>Tributos</t>
  </si>
  <si>
    <t>C.1</t>
  </si>
  <si>
    <t>Tributos Federais</t>
  </si>
  <si>
    <t>PIS</t>
  </si>
  <si>
    <t>Cálculo = [(I120 + J104 + J105) / (1 - I110)] x I107</t>
  </si>
  <si>
    <t>C.2</t>
  </si>
  <si>
    <t>COFINS</t>
  </si>
  <si>
    <t>Cálculo = [(I120 + J104 + J105) / (1 - I110)] x I108</t>
  </si>
  <si>
    <t>C.3</t>
  </si>
  <si>
    <t>Tibutos Municipais</t>
  </si>
  <si>
    <t>ISS</t>
  </si>
  <si>
    <t>Cálculo = [(I120 + J104 + J105) / (1 - I110)] x I109</t>
  </si>
  <si>
    <t>Soma dos itens A a C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</si>
  <si>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</si>
  <si>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</si>
  <si>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</si>
  <si>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I32</t>
  </si>
  <si>
    <t>Módulo 2 - Encargos e Benefícios Anuais, Mensais e Diários</t>
  </si>
  <si>
    <t>Cálculo = Soma do Módulo 2 extraído do Campo I73</t>
  </si>
  <si>
    <t>Módulo 3 - Provisão para rescisão</t>
  </si>
  <si>
    <t>Cálculo = Soma do Módulo 3 extraído do Campo I83</t>
  </si>
  <si>
    <t>Módulo 4 – Custo de Reposição do Profissional Ausente</t>
  </si>
  <si>
    <t>Cálculo = Soma do Módulo 4 extraído do Campo J94</t>
  </si>
  <si>
    <t>Módulo 5 – Insumos Diversos</t>
  </si>
  <si>
    <t>Cálculo = Soma do Módulo 5 extraído do Campo I100</t>
  </si>
  <si>
    <t>SUBTOTAL (A+B+C+D+E)</t>
  </si>
  <si>
    <t>Soma dos Itens A a E</t>
  </si>
  <si>
    <t>Módulo 6 – Custos indiretos, tributos e lucro</t>
  </si>
  <si>
    <t>Cálculo = Soma do Módulo 6 extraído do Campo J110</t>
  </si>
  <si>
    <t>VALOR TOTAL POR EMPREGADO</t>
  </si>
  <si>
    <t>Soma dos Itens A a E + F</t>
  </si>
  <si>
    <t>UNIFORMES</t>
  </si>
  <si>
    <t>ITEM</t>
  </si>
  <si>
    <t>DESCRIÇÃO</t>
  </si>
  <si>
    <t>QUANTIDADE</t>
  </si>
  <si>
    <t>UNID. MEDIDA</t>
  </si>
  <si>
    <t>VALOR UNIT. (R$)</t>
  </si>
  <si>
    <t>VALOR TOTAL (R$)</t>
  </si>
  <si>
    <t>Calça social, na cor usual da empresa, tamanho sob medida</t>
  </si>
  <si>
    <t>UNIDADE</t>
  </si>
  <si>
    <t>Camisa gola polo, manga curta com emblema da empresa, tamanho sob medida</t>
  </si>
  <si>
    <t>Sapato preto social</t>
  </si>
  <si>
    <t>PAR</t>
  </si>
  <si>
    <t>Crachá com cordão, foto e trazer impressa a informação “A serviço do IFS”</t>
  </si>
  <si>
    <t>TOTAL ANUAL</t>
  </si>
  <si>
    <t>TOTAL MENSAL</t>
  </si>
  <si>
    <t>3132-20</t>
  </si>
  <si>
    <t>TÉCNICO EM MANUTENÇÃO DE EQUIPAMENTOS DE INFORMÁTICA</t>
  </si>
  <si>
    <t>4141-05</t>
  </si>
  <si>
    <t>ALMOXARIFE</t>
  </si>
  <si>
    <t>Calça jeans escura, tamanho sob medida</t>
  </si>
  <si>
    <t>Calçado de segurança de uso profissional tipo botina</t>
  </si>
  <si>
    <t>EQUIPAMENTOS</t>
  </si>
  <si>
    <t>Cinta ergonômica abdominal com suspensórios</t>
  </si>
  <si>
    <t>Respirador descartável tipo peça semifacial filtrante para poeiras, névoas e fumos, classe PFF-2</t>
  </si>
  <si>
    <t>Luva de algodão, malha, pigmentada, tricotada com 04 fios</t>
  </si>
  <si>
    <t>7156-15</t>
  </si>
  <si>
    <t>ELETRICISTA DE INSTALAÇÕES</t>
  </si>
  <si>
    <t>Vestuário de segurança para eletricista, camisa e calça, cor azul ou cinza, conforme NR 10 para risco 1 e 2 com proteção para arco-elétrico e fogo repentino</t>
  </si>
  <si>
    <t xml:space="preserve"> </t>
  </si>
  <si>
    <t>Botina de segurança, solado bi densidade, isolante 0,6KV a 15 KV, sem cadarço, sem componentes metálicos e com biqueira de composite, para trabalhos em eletricidade (NBR 12576/92)</t>
  </si>
  <si>
    <t>Capacete de Segurança, material polietileno de alta densidade, tipo I, aba total, classe B</t>
  </si>
  <si>
    <t>Óculos de Segurança em policarbonato, lente incolor</t>
  </si>
  <si>
    <t>Cinturão de segurança tipo paraquedista / abdominal, dois engates para posicionamento na cintura em aço</t>
  </si>
  <si>
    <t>Talabarte simples, sem posicionamento, em fita de poliéster, com conector dupla trava cm abertura mínima de 53mm</t>
  </si>
  <si>
    <t>Talabarte de segurança em Y, com absorvedor de energia, dotado de 3 (três) ganchos em aço forjado</t>
  </si>
  <si>
    <t>Dispositivo Trava-Quedas de segurança confeccionado em aço forjado e galvanizado, dotado de conector confeccionado de aço forjado com trava através de sistema de rosca. Deve ser utilizado em corda de 12mm</t>
  </si>
  <si>
    <t>Cabo de fibra sintética de 12mm de diâmetro</t>
  </si>
  <si>
    <t xml:space="preserve"> Luva isolante de borracha (AT), classe 2, de acordo com a tensão de máxima 17000V</t>
  </si>
  <si>
    <t xml:space="preserve"> Luva de cobertura 30/40kV confeccionada em vaqueta na palma, dedos e dorso</t>
  </si>
  <si>
    <t>7825-10</t>
  </si>
  <si>
    <t>MOTORISTA DE CAMINHÃO</t>
  </si>
  <si>
    <t>Protetor Solar, bloqueador UVA/UVB, 120g, FPS mínimo de 30</t>
  </si>
  <si>
    <t>3341-10</t>
  </si>
  <si>
    <t>INSPETOR DE ALUNO DE ESCOLA PÚBLICA</t>
  </si>
  <si>
    <t>7152-10</t>
  </si>
  <si>
    <t>PEDREIRO</t>
  </si>
  <si>
    <t>Macacão brim pesado manga curta, com emblema e na cor usual da empresa, tamanho sob medida</t>
  </si>
  <si>
    <t>Capacete de Segurança, material polietileno de alta densidade, tipo II, aba frontal</t>
  </si>
  <si>
    <t>Protetor Auditivo de inserção tipo plug, atenuação mínima de 15 dB, NRRsf</t>
  </si>
  <si>
    <t>Luva de Segurança confeccionada em vaqueta</t>
  </si>
  <si>
    <t>6210-05</t>
  </si>
  <si>
    <t>TRABALHADOR AGROPECUÁRIO EM GERAL</t>
  </si>
  <si>
    <t>Calça comprida, brim, de elástico, na cor usual da empresa, tamanho sob medida</t>
  </si>
  <si>
    <t>Camisa manga longa, tecido em brim, com emblema e na cor usual da empresa, tamanho sob medida</t>
  </si>
  <si>
    <t>Bota vaqueiro</t>
  </si>
  <si>
    <t>Boné confeccionado em helanca, tipo touca árabe</t>
  </si>
  <si>
    <t>Cinta ergonômica abdominal com suspensório</t>
  </si>
  <si>
    <t>Óculos de Segurança com armação e lente em policarbonato, lente fumê com proteção lateral</t>
  </si>
  <si>
    <t>Avental em PVC branco, 1,20m x 0,70m</t>
  </si>
  <si>
    <t>Luva de segurança confeccionada em Neoprene, forrada em algodão flocado, cano de 30cm</t>
  </si>
  <si>
    <t>Perneira de couro sintético</t>
  </si>
  <si>
    <t>6220-10</t>
  </si>
  <si>
    <t>JARDINEIRO</t>
  </si>
  <si>
    <t>Bota de borracha, PVC, cano longo</t>
  </si>
  <si>
    <t>Avental em PVC branco 1,20m x 0,70m</t>
  </si>
  <si>
    <t>Óculos de segurança, com armação e lente em policarbonato, lente fumê com proteção lateral</t>
  </si>
  <si>
    <t>Protetor auditivo tipo concha</t>
  </si>
  <si>
    <t>Respirador descartável tipo peça semifacial filtrante para poeiras, névoas e fumos, classePFF-2</t>
  </si>
  <si>
    <t>Protetor facial</t>
  </si>
</sst>
</file>

<file path=xl/styles.xml><?xml version="1.0" encoding="utf-8"?>
<styleSheet xmlns="http://schemas.openxmlformats.org/spreadsheetml/2006/main">
  <numFmts count="12">
    <numFmt numFmtId="176" formatCode="&quot;R$ &quot;#,##0.00"/>
    <numFmt numFmtId="44" formatCode="_(&quot;$&quot;* #,##0.00_);_(&quot;$&quot;* \(#,##0.00\);_(&quot;$&quot;* &quot;-&quot;??_);_(@_)"/>
    <numFmt numFmtId="177" formatCode="_(&quot;R$ &quot;* #,##0.00_);_(&quot;R$ &quot;* \(#,##0.00\);_(&quot;R$ &quot;* &quot;-&quot;??_);_(@_)"/>
    <numFmt numFmtId="178" formatCode="_-* #,##0.00_-;\-* #,##0.00_-;_-* \-??_-;_-@_-"/>
    <numFmt numFmtId="179" formatCode="d\-mmm\-yyyy;@"/>
    <numFmt numFmtId="42" formatCode="_(&quot;$&quot;* #,##0_);_(&quot;$&quot;* \(#,##0\);_(&quot;$&quot;* &quot;-&quot;_);_(@_)"/>
    <numFmt numFmtId="180" formatCode="_(&quot;R$ &quot;* #,##0.00_);_(&quot;R$ &quot;* \(#,##0.00\);_(&quot;R$ &quot;* \-??_);_(@_)"/>
    <numFmt numFmtId="181" formatCode="_ * #,##0.00_ ;_ * \-#,##0.00_ ;_ * &quot;-&quot;??_ ;_ @_ "/>
    <numFmt numFmtId="182" formatCode="_ * #,##0_ ;_ * \-#,##0_ ;_ * &quot;-&quot;_ ;_ @_ "/>
    <numFmt numFmtId="183" formatCode="_-&quot;R$ &quot;* #,##0.00_-;&quot;-R$ &quot;* #,##0.00_-;_-&quot;R$ &quot;* \-??_-;_-@_-"/>
    <numFmt numFmtId="184" formatCode="0.0"/>
    <numFmt numFmtId="185" formatCode="_-* #,##0.000_-;\-* #,##0.000_-;_-* \-??_-;_-@_-"/>
  </numFmts>
  <fonts count="4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55"/>
      <name val="Arial"/>
      <charset val="134"/>
    </font>
    <font>
      <b/>
      <sz val="12"/>
      <color indexed="55"/>
      <name val="Arial"/>
      <charset val="134"/>
    </font>
    <font>
      <b/>
      <sz val="10"/>
      <color indexed="55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indexed="55"/>
      <name val="Calibri"/>
      <charset val="1"/>
    </font>
    <font>
      <b/>
      <sz val="10"/>
      <color indexed="23"/>
      <name val="Arial"/>
      <charset val="134"/>
    </font>
    <font>
      <sz val="11"/>
      <color indexed="55"/>
      <name val="Calibri"/>
      <charset val="134"/>
    </font>
    <font>
      <sz val="9"/>
      <color indexed="55"/>
      <name val="Arial"/>
      <charset val="134"/>
    </font>
    <font>
      <sz val="10"/>
      <color indexed="45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sz val="9"/>
      <name val="Arial"/>
      <charset val="134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0"/>
      <color indexed="55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/>
    <xf numFmtId="181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5" borderId="17" applyNumberFormat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180" fontId="8" fillId="0" borderId="0" applyBorder="0" applyProtection="0"/>
    <xf numFmtId="0" fontId="27" fillId="28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80" fontId="8" fillId="0" borderId="0" applyBorder="0" applyProtection="0"/>
    <xf numFmtId="178" fontId="8" fillId="0" borderId="0" applyBorder="0" applyProtection="0"/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3" borderId="21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0" fontId="8" fillId="0" borderId="0" applyBorder="0" applyProtection="0"/>
    <xf numFmtId="0" fontId="3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180" fontId="8" fillId="0" borderId="0" applyBorder="0" applyProtection="0"/>
    <xf numFmtId="0" fontId="22" fillId="12" borderId="16" applyNumberFormat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0" fontId="8" fillId="0" borderId="0" applyBorder="0" applyProtection="0"/>
    <xf numFmtId="178" fontId="8" fillId="0" borderId="0" applyBorder="0" applyProtection="0"/>
    <xf numFmtId="0" fontId="27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/>
    <xf numFmtId="0" fontId="2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180" fontId="8" fillId="0" borderId="0" applyBorder="0" applyProtection="0"/>
    <xf numFmtId="0" fontId="27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0" fontId="8" fillId="0" borderId="0" applyBorder="0" applyProtection="0"/>
    <xf numFmtId="0" fontId="27" fillId="3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80" fontId="8" fillId="0" borderId="0" applyBorder="0" applyProtection="0"/>
    <xf numFmtId="180" fontId="8" fillId="0" borderId="0" applyBorder="0" applyProtection="0"/>
    <xf numFmtId="180" fontId="8" fillId="0" borderId="0" applyBorder="0" applyProtection="0"/>
    <xf numFmtId="180" fontId="8" fillId="0" borderId="0" applyBorder="0" applyProtection="0"/>
    <xf numFmtId="180" fontId="8" fillId="0" borderId="0" applyBorder="0" applyProtection="0"/>
    <xf numFmtId="180" fontId="8" fillId="0" borderId="0" applyBorder="0" applyProtection="0"/>
    <xf numFmtId="0" fontId="8" fillId="0" borderId="0"/>
    <xf numFmtId="0" fontId="3" fillId="0" borderId="0"/>
    <xf numFmtId="0" fontId="41" fillId="0" borderId="0"/>
    <xf numFmtId="0" fontId="17" fillId="0" borderId="0"/>
    <xf numFmtId="9" fontId="8" fillId="0" borderId="0" applyBorder="0" applyProtection="0"/>
    <xf numFmtId="9" fontId="17" fillId="0" borderId="0" applyFont="0" applyFill="0" applyBorder="0" applyAlignment="0" applyProtection="0"/>
  </cellStyleXfs>
  <cellXfs count="20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 applyAlignment="1">
      <alignment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17" fontId="4" fillId="4" borderId="0" xfId="0" applyNumberFormat="1" applyFont="1" applyFill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179" fontId="4" fillId="4" borderId="2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6" fillId="5" borderId="7" xfId="0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/>
    <xf numFmtId="0" fontId="9" fillId="0" borderId="1" xfId="0" applyFont="1" applyBorder="1"/>
    <xf numFmtId="9" fontId="4" fillId="5" borderId="1" xfId="0" applyNumberFormat="1" applyFont="1" applyFill="1" applyBorder="1"/>
    <xf numFmtId="0" fontId="9" fillId="0" borderId="0" xfId="0" applyFont="1"/>
    <xf numFmtId="0" fontId="6" fillId="6" borderId="4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84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183" fontId="4" fillId="4" borderId="1" xfId="0" applyNumberFormat="1" applyFont="1" applyFill="1" applyBorder="1" applyProtection="1">
      <protection locked="0"/>
    </xf>
    <xf numFmtId="183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11" fillId="4" borderId="1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0" fontId="6" fillId="5" borderId="0" xfId="0" applyFont="1" applyFill="1"/>
    <xf numFmtId="179" fontId="4" fillId="4" borderId="3" xfId="0" applyNumberFormat="1" applyFont="1" applyFill="1" applyBorder="1" applyAlignment="1" applyProtection="1">
      <alignment horizontal="center"/>
      <protection locked="0"/>
    </xf>
    <xf numFmtId="179" fontId="4" fillId="4" borderId="4" xfId="0" applyNumberFormat="1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76" fontId="4" fillId="4" borderId="2" xfId="0" applyNumberFormat="1" applyFont="1" applyFill="1" applyBorder="1" applyAlignment="1" applyProtection="1">
      <alignment horizontal="center"/>
      <protection locked="0"/>
    </xf>
    <xf numFmtId="176" fontId="4" fillId="4" borderId="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83" fontId="4" fillId="5" borderId="0" xfId="0" applyNumberFormat="1" applyFont="1" applyFill="1"/>
    <xf numFmtId="49" fontId="4" fillId="4" borderId="2" xfId="0" applyNumberFormat="1" applyFont="1" applyFill="1" applyBorder="1" applyAlignment="1" applyProtection="1">
      <alignment horizontal="center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176" fontId="6" fillId="6" borderId="2" xfId="0" applyNumberFormat="1" applyFont="1" applyFill="1" applyBorder="1" applyAlignment="1">
      <alignment horizontal="center"/>
    </xf>
    <xf numFmtId="176" fontId="6" fillId="6" borderId="4" xfId="0" applyNumberFormat="1" applyFont="1" applyFill="1" applyBorder="1" applyAlignment="1">
      <alignment horizontal="center"/>
    </xf>
    <xf numFmtId="183" fontId="8" fillId="0" borderId="2" xfId="0" applyNumberFormat="1" applyFont="1" applyBorder="1" applyAlignment="1">
      <alignment horizontal="center"/>
    </xf>
    <xf numFmtId="183" fontId="8" fillId="0" borderId="4" xfId="0" applyNumberFormat="1" applyFont="1" applyBorder="1" applyAlignment="1">
      <alignment horizontal="center"/>
    </xf>
    <xf numFmtId="0" fontId="13" fillId="5" borderId="0" xfId="0" applyFont="1" applyFill="1"/>
    <xf numFmtId="0" fontId="4" fillId="5" borderId="0" xfId="0" applyFont="1" applyFill="1" applyAlignment="1">
      <alignment horizontal="left"/>
    </xf>
    <xf numFmtId="183" fontId="6" fillId="6" borderId="2" xfId="0" applyNumberFormat="1" applyFont="1" applyFill="1" applyBorder="1" applyAlignment="1">
      <alignment horizontal="center"/>
    </xf>
    <xf numFmtId="183" fontId="6" fillId="6" borderId="4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6" fillId="6" borderId="1" xfId="0" applyFont="1" applyFill="1" applyBorder="1"/>
    <xf numFmtId="10" fontId="4" fillId="0" borderId="1" xfId="0" applyNumberFormat="1" applyFont="1" applyBorder="1" applyAlignment="1">
      <alignment horizontal="center"/>
    </xf>
    <xf numFmtId="183" fontId="4" fillId="0" borderId="1" xfId="0" applyNumberFormat="1" applyFont="1" applyBorder="1" applyAlignment="1">
      <alignment horizontal="center"/>
    </xf>
    <xf numFmtId="0" fontId="10" fillId="7" borderId="4" xfId="0" applyFont="1" applyFill="1" applyBorder="1" applyAlignment="1">
      <alignment horizontal="center" wrapTex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6" fillId="6" borderId="4" xfId="0" applyFont="1" applyFill="1" applyBorder="1" applyAlignment="1">
      <alignment horizontal="center" wrapText="1"/>
    </xf>
    <xf numFmtId="10" fontId="4" fillId="4" borderId="1" xfId="0" applyNumberFormat="1" applyFont="1" applyFill="1" applyBorder="1" applyAlignment="1" applyProtection="1">
      <alignment horizontal="center"/>
      <protection locked="0"/>
    </xf>
    <xf numFmtId="183" fontId="4" fillId="0" borderId="1" xfId="0" applyNumberFormat="1" applyFont="1" applyBorder="1" applyAlignment="1">
      <alignment horizontal="left"/>
    </xf>
    <xf numFmtId="178" fontId="4" fillId="5" borderId="0" xfId="0" applyNumberFormat="1" applyFont="1" applyFill="1"/>
    <xf numFmtId="10" fontId="4" fillId="4" borderId="0" xfId="0" applyNumberFormat="1" applyFont="1" applyFill="1" applyAlignment="1" applyProtection="1">
      <alignment horizontal="center"/>
      <protection locked="0"/>
    </xf>
    <xf numFmtId="10" fontId="6" fillId="6" borderId="1" xfId="0" applyNumberFormat="1" applyFont="1" applyFill="1" applyBorder="1" applyAlignment="1">
      <alignment horizontal="center"/>
    </xf>
    <xf numFmtId="183" fontId="6" fillId="6" borderId="1" xfId="0" applyNumberFormat="1" applyFont="1" applyFill="1" applyBorder="1" applyAlignment="1">
      <alignment horizontal="left"/>
    </xf>
    <xf numFmtId="0" fontId="10" fillId="7" borderId="4" xfId="0" applyFont="1" applyFill="1" applyBorder="1" applyAlignment="1">
      <alignment horizontal="center" vertical="center" wrapText="1"/>
    </xf>
    <xf numFmtId="183" fontId="7" fillId="5" borderId="12" xfId="0" applyNumberFormat="1" applyFont="1" applyFill="1" applyBorder="1" applyAlignment="1">
      <alignment horizontal="center" vertical="center"/>
    </xf>
    <xf numFmtId="183" fontId="7" fillId="5" borderId="13" xfId="0" applyNumberFormat="1" applyFont="1" applyFill="1" applyBorder="1" applyAlignment="1">
      <alignment horizontal="center" vertical="center"/>
    </xf>
    <xf numFmtId="183" fontId="7" fillId="5" borderId="14" xfId="0" applyNumberFormat="1" applyFont="1" applyFill="1" applyBorder="1" applyAlignment="1">
      <alignment horizontal="center" vertical="center"/>
    </xf>
    <xf numFmtId="183" fontId="7" fillId="5" borderId="15" xfId="0" applyNumberFormat="1" applyFont="1" applyFill="1" applyBorder="1" applyAlignment="1">
      <alignment horizontal="center" vertical="center"/>
    </xf>
    <xf numFmtId="183" fontId="7" fillId="4" borderId="2" xfId="0" applyNumberFormat="1" applyFont="1" applyFill="1" applyBorder="1" applyAlignment="1" applyProtection="1">
      <alignment horizontal="center"/>
      <protection locked="0"/>
    </xf>
    <xf numFmtId="183" fontId="7" fillId="4" borderId="4" xfId="0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>
      <alignment horizontal="center"/>
    </xf>
    <xf numFmtId="0" fontId="15" fillId="5" borderId="0" xfId="0" applyFont="1" applyFill="1"/>
    <xf numFmtId="180" fontId="7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right"/>
    </xf>
    <xf numFmtId="185" fontId="14" fillId="5" borderId="0" xfId="0" applyNumberFormat="1" applyFont="1" applyFill="1" applyAlignment="1">
      <alignment horizontal="right"/>
    </xf>
    <xf numFmtId="180" fontId="7" fillId="5" borderId="0" xfId="0" applyNumberFormat="1" applyFont="1" applyFill="1"/>
    <xf numFmtId="0" fontId="16" fillId="5" borderId="0" xfId="0" applyFont="1" applyFill="1"/>
    <xf numFmtId="0" fontId="7" fillId="5" borderId="0" xfId="0" applyFont="1" applyFill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7" fillId="6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5" borderId="9" xfId="0" applyFont="1" applyFill="1" applyBorder="1" applyAlignment="1">
      <alignment horizontal="left" vertical="center"/>
    </xf>
    <xf numFmtId="0" fontId="8" fillId="5" borderId="2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10" fontId="8" fillId="4" borderId="1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/>
    <xf numFmtId="10" fontId="8" fillId="0" borderId="1" xfId="0" applyNumberFormat="1" applyFont="1" applyBorder="1" applyAlignment="1">
      <alignment horizontal="center"/>
    </xf>
    <xf numFmtId="183" fontId="4" fillId="0" borderId="0" xfId="0" applyNumberFormat="1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wrapText="1"/>
    </xf>
    <xf numFmtId="10" fontId="4" fillId="5" borderId="1" xfId="0" applyNumberFormat="1" applyFont="1" applyFill="1" applyBorder="1" applyAlignment="1">
      <alignment horizontal="center"/>
    </xf>
    <xf numFmtId="10" fontId="8" fillId="6" borderId="1" xfId="0" applyNumberFormat="1" applyFont="1" applyFill="1" applyBorder="1" applyAlignment="1">
      <alignment horizontal="center"/>
    </xf>
    <xf numFmtId="183" fontId="6" fillId="6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183" fontId="4" fillId="0" borderId="2" xfId="0" applyNumberFormat="1" applyFont="1" applyBorder="1" applyAlignment="1">
      <alignment horizontal="center"/>
    </xf>
    <xf numFmtId="183" fontId="4" fillId="0" borderId="4" xfId="0" applyNumberFormat="1" applyFont="1" applyBorder="1" applyAlignment="1">
      <alignment horizontal="center"/>
    </xf>
    <xf numFmtId="183" fontId="8" fillId="0" borderId="1" xfId="0" applyNumberFormat="1" applyFont="1" applyBorder="1" applyAlignment="1">
      <alignment horizontal="left"/>
    </xf>
    <xf numFmtId="4" fontId="8" fillId="5" borderId="0" xfId="0" applyNumberFormat="1" applyFont="1" applyFill="1"/>
    <xf numFmtId="10" fontId="8" fillId="4" borderId="4" xfId="0" applyNumberFormat="1" applyFont="1" applyFill="1" applyBorder="1" applyAlignment="1" applyProtection="1">
      <alignment horizontal="center"/>
      <protection locked="0"/>
    </xf>
    <xf numFmtId="10" fontId="8" fillId="6" borderId="1" xfId="0" applyNumberFormat="1" applyFont="1" applyFill="1" applyBorder="1"/>
    <xf numFmtId="183" fontId="7" fillId="6" borderId="1" xfId="0" applyNumberFormat="1" applyFont="1" applyFill="1" applyBorder="1" applyAlignment="1">
      <alignment horizontal="left"/>
    </xf>
    <xf numFmtId="183" fontId="7" fillId="6" borderId="2" xfId="0" applyNumberFormat="1" applyFont="1" applyFill="1" applyBorder="1" applyAlignment="1">
      <alignment horizontal="center"/>
    </xf>
    <xf numFmtId="183" fontId="7" fillId="6" borderId="4" xfId="0" applyNumberFormat="1" applyFont="1" applyFill="1" applyBorder="1" applyAlignment="1">
      <alignment horizontal="center"/>
    </xf>
    <xf numFmtId="0" fontId="13" fillId="8" borderId="0" xfId="0" applyFont="1" applyFill="1"/>
    <xf numFmtId="0" fontId="13" fillId="0" borderId="0" xfId="0" applyFont="1"/>
    <xf numFmtId="4" fontId="13" fillId="5" borderId="0" xfId="0" applyNumberFormat="1" applyFont="1" applyFill="1"/>
    <xf numFmtId="0" fontId="0" fillId="0" borderId="1" xfId="0" applyBorder="1" applyAlignment="1">
      <alignment horizontal="center"/>
    </xf>
    <xf numFmtId="2" fontId="3" fillId="4" borderId="1" xfId="0" applyNumberFormat="1" applyFont="1" applyFill="1" applyBorder="1" applyProtection="1">
      <protection locked="0"/>
    </xf>
    <xf numFmtId="2" fontId="3" fillId="4" borderId="4" xfId="0" applyNumberFormat="1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17" fillId="8" borderId="0" xfId="68" applyFill="1"/>
    <xf numFmtId="0" fontId="18" fillId="9" borderId="1" xfId="68" applyFont="1" applyFill="1" applyBorder="1" applyAlignment="1">
      <alignment horizontal="center"/>
    </xf>
    <xf numFmtId="0" fontId="17" fillId="0" borderId="1" xfId="68" applyBorder="1" applyAlignment="1">
      <alignment horizontal="center"/>
    </xf>
    <xf numFmtId="0" fontId="17" fillId="0" borderId="1" xfId="68" applyBorder="1" applyAlignment="1">
      <alignment horizontal="left"/>
    </xf>
    <xf numFmtId="4" fontId="17" fillId="0" borderId="1" xfId="68" applyNumberFormat="1" applyBorder="1" applyAlignment="1">
      <alignment horizontal="center"/>
    </xf>
    <xf numFmtId="3" fontId="17" fillId="9" borderId="10" xfId="68" applyNumberFormat="1" applyFill="1" applyBorder="1" applyAlignment="1">
      <alignment horizontal="center"/>
    </xf>
    <xf numFmtId="0" fontId="17" fillId="0" borderId="0" xfId="68" applyAlignment="1">
      <alignment horizontal="center"/>
    </xf>
    <xf numFmtId="4" fontId="19" fillId="9" borderId="1" xfId="68" applyNumberFormat="1" applyFont="1" applyFill="1" applyBorder="1" applyAlignment="1">
      <alignment horizontal="center"/>
    </xf>
    <xf numFmtId="0" fontId="19" fillId="9" borderId="1" xfId="68" applyFont="1" applyFill="1" applyBorder="1" applyAlignment="1">
      <alignment horizontal="center"/>
    </xf>
    <xf numFmtId="10" fontId="0" fillId="8" borderId="0" xfId="70" applyNumberFormat="1" applyFont="1" applyFill="1"/>
    <xf numFmtId="4" fontId="17" fillId="8" borderId="0" xfId="68" applyNumberFormat="1" applyFill="1" applyAlignment="1">
      <alignment horizontal="center"/>
    </xf>
    <xf numFmtId="4" fontId="17" fillId="8" borderId="0" xfId="68" applyNumberFormat="1" applyFill="1"/>
  </cellXfs>
  <cellStyles count="7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Moeda 5 3" xfId="8"/>
    <cellStyle name="20% - Ênfase 3" xfId="9" builtinId="38"/>
    <cellStyle name="Moeda" xfId="10" builtinId="4"/>
    <cellStyle name="Moeda 7 5" xfId="11"/>
    <cellStyle name="Moeda 2 2" xfId="12"/>
    <cellStyle name="Hyperlink seguido" xfId="13" builtinId="9"/>
    <cellStyle name="Hyperlink" xfId="14" builtinId="8"/>
    <cellStyle name="Observação" xfId="15" builtinId="10"/>
    <cellStyle name="40% - Ênfase 2" xfId="16" builtinId="35"/>
    <cellStyle name="40% - Ênfase 6" xfId="17" builtinId="51"/>
    <cellStyle name="Texto de Aviso" xfId="18" builtinId="11"/>
    <cellStyle name="Título" xfId="19" builtinId="15"/>
    <cellStyle name="Moeda 7 3" xfId="20"/>
    <cellStyle name="Texto Explicativo" xfId="21" builtinId="53"/>
    <cellStyle name="Título 1" xfId="22" builtinId="16"/>
    <cellStyle name="Ênfase 3" xfId="23" builtinId="37"/>
    <cellStyle name="Título 2" xfId="24" builtinId="17"/>
    <cellStyle name="Ênfase 4" xfId="25" builtinId="41"/>
    <cellStyle name="Título 3" xfId="26" builtinId="18"/>
    <cellStyle name="Ênfase 5" xfId="27" builtinId="45"/>
    <cellStyle name="Título 4" xfId="28" builtinId="19"/>
    <cellStyle name="Ênfase 6" xfId="29" builtinId="49"/>
    <cellStyle name="Entrada" xfId="30" builtinId="20"/>
    <cellStyle name="Moeda 6 2" xfId="31"/>
    <cellStyle name="Saída" xfId="32" builtinId="21"/>
    <cellStyle name="Cálculo" xfId="33" builtinId="22"/>
    <cellStyle name="Total" xfId="34" builtinId="25"/>
    <cellStyle name="40% - Ênfase 1" xfId="35" builtinId="31"/>
    <cellStyle name="Bom" xfId="36" builtinId="26"/>
    <cellStyle name="Ruim" xfId="37" builtinId="27"/>
    <cellStyle name="Neutro" xfId="38" builtinId="28"/>
    <cellStyle name="Moeda 5 5" xfId="39"/>
    <cellStyle name="Moeda 2" xfId="40"/>
    <cellStyle name="20% - Ênfase 5" xfId="41" builtinId="46"/>
    <cellStyle name="Ênfase 1" xfId="42" builtinId="29"/>
    <cellStyle name="20% - Ênfase 1" xfId="43" builtinId="30"/>
    <cellStyle name="60% - Ênfase 1" xfId="44" builtinId="32"/>
    <cellStyle name="Moeda 3" xfId="45"/>
    <cellStyle name="20% - Ênfase 6" xfId="46" builtinId="50"/>
    <cellStyle name="Ênfase 2" xfId="47" builtinId="33"/>
    <cellStyle name="Moeda 5 2" xfId="48"/>
    <cellStyle name="20% - Ênfase 2" xfId="49" builtinId="34"/>
    <cellStyle name="60% - Ênfase 2" xfId="50" builtinId="36"/>
    <cellStyle name="40% - Ênfase 3" xfId="51" builtinId="39"/>
    <cellStyle name="60% - Ênfase 3" xfId="52" builtinId="40"/>
    <cellStyle name="Moeda 5 4" xfId="53"/>
    <cellStyle name="20% - Ênfase 4" xfId="54" builtinId="42"/>
    <cellStyle name="60% - Ênfase 4" xfId="55" builtinId="44"/>
    <cellStyle name="40% - Ênfase 5" xfId="56" builtinId="47"/>
    <cellStyle name="60% - Ênfase 5" xfId="57" builtinId="48"/>
    <cellStyle name="60% - Ênfase 6" xfId="58" builtinId="52"/>
    <cellStyle name="Moeda 2 3" xfId="59"/>
    <cellStyle name="Moeda 6 3" xfId="60"/>
    <cellStyle name="Moeda 6 4" xfId="61"/>
    <cellStyle name="Moeda 6 5" xfId="62"/>
    <cellStyle name="Moeda 7 2" xfId="63"/>
    <cellStyle name="Moeda 7 4" xfId="64"/>
    <cellStyle name="Normal 2" xfId="65"/>
    <cellStyle name="Normal 3" xfId="66"/>
    <cellStyle name="Normal 4" xfId="67"/>
    <cellStyle name="Normal 5" xfId="68"/>
    <cellStyle name="Porcentagem 2" xfId="69"/>
    <cellStyle name="Porcentagem 3" xfId="7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BBB59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18"/>
  <sheetViews>
    <sheetView tabSelected="1" workbookViewId="0">
      <selection activeCell="E16" sqref="E16"/>
    </sheetView>
  </sheetViews>
  <sheetFormatPr defaultColWidth="8.90476190476191" defaultRowHeight="15"/>
  <cols>
    <col min="1" max="1" width="8.90476190476191" style="190"/>
    <col min="2" max="2" width="6.81904761904762" style="190" customWidth="1"/>
    <col min="3" max="3" width="51" style="190" customWidth="1"/>
    <col min="4" max="4" width="12.0857142857143" style="190" customWidth="1"/>
    <col min="5" max="5" width="23" style="190" customWidth="1"/>
    <col min="6" max="6" width="19.4571428571429" style="190" customWidth="1"/>
    <col min="7" max="7" width="9.18095238095238" style="190" customWidth="1"/>
    <col min="8" max="8" width="22" style="190" customWidth="1"/>
    <col min="9" max="9" width="14.3619047619048" style="190" customWidth="1"/>
    <col min="10" max="16384" width="8.90476190476191" style="190"/>
  </cols>
  <sheetData>
    <row r="2" ht="15.75" spans="2:9">
      <c r="B2" s="191" t="s">
        <v>0</v>
      </c>
      <c r="C2" s="191"/>
      <c r="D2" s="191"/>
      <c r="E2" s="191"/>
      <c r="F2" s="191"/>
      <c r="G2" s="191"/>
      <c r="H2" s="191"/>
      <c r="I2" s="191"/>
    </row>
    <row r="3" ht="15.75" spans="2:9">
      <c r="B3" s="191" t="s">
        <v>1</v>
      </c>
      <c r="C3" s="191" t="s">
        <v>2</v>
      </c>
      <c r="D3" s="191" t="s">
        <v>3</v>
      </c>
      <c r="E3" s="191" t="s">
        <v>4</v>
      </c>
      <c r="F3" s="191" t="s">
        <v>5</v>
      </c>
      <c r="G3" s="191" t="s">
        <v>6</v>
      </c>
      <c r="H3" s="191" t="s">
        <v>7</v>
      </c>
      <c r="I3" s="191" t="s">
        <v>8</v>
      </c>
    </row>
    <row r="4" spans="2:9">
      <c r="B4" s="192">
        <v>44</v>
      </c>
      <c r="C4" s="193" t="s">
        <v>9</v>
      </c>
      <c r="D4" s="192">
        <v>3</v>
      </c>
      <c r="E4" s="194">
        <f>CONTÍNUO!I122</f>
        <v>2904.86</v>
      </c>
      <c r="F4" s="194">
        <f>D4*E4</f>
        <v>8714.58</v>
      </c>
      <c r="G4" s="192">
        <v>12</v>
      </c>
      <c r="H4" s="194">
        <f>E4*G4</f>
        <v>34858.32</v>
      </c>
      <c r="I4" s="194">
        <f>D4*H4</f>
        <v>104574.96</v>
      </c>
    </row>
    <row r="5" spans="2:9">
      <c r="B5" s="192">
        <v>45</v>
      </c>
      <c r="C5" s="193" t="s">
        <v>10</v>
      </c>
      <c r="D5" s="192">
        <v>1</v>
      </c>
      <c r="E5" s="194">
        <f>'TÉCNICO DE INFORMÁTICA'!I122</f>
        <v>4451.99</v>
      </c>
      <c r="F5" s="194">
        <f>D5*E5</f>
        <v>4451.99</v>
      </c>
      <c r="G5" s="192">
        <v>12</v>
      </c>
      <c r="H5" s="194">
        <f t="shared" ref="H5:H12" si="0">E5*G5</f>
        <v>53423.88</v>
      </c>
      <c r="I5" s="194">
        <f t="shared" ref="I5:I13" si="1">D5*H5</f>
        <v>53423.88</v>
      </c>
    </row>
    <row r="6" spans="2:9">
      <c r="B6" s="192">
        <v>46</v>
      </c>
      <c r="C6" s="193" t="s">
        <v>11</v>
      </c>
      <c r="D6" s="192">
        <v>1</v>
      </c>
      <c r="E6" s="194">
        <f>ALMOXARIFE!I122</f>
        <v>3179.82</v>
      </c>
      <c r="F6" s="194">
        <f t="shared" ref="F6:F12" si="2">D6*E6</f>
        <v>3179.82</v>
      </c>
      <c r="G6" s="192">
        <v>12</v>
      </c>
      <c r="H6" s="194">
        <f t="shared" si="0"/>
        <v>38157.84</v>
      </c>
      <c r="I6" s="194">
        <f t="shared" si="1"/>
        <v>38157.84</v>
      </c>
    </row>
    <row r="7" spans="2:9">
      <c r="B7" s="192">
        <v>47</v>
      </c>
      <c r="C7" s="193" t="s">
        <v>12</v>
      </c>
      <c r="D7" s="192">
        <v>1</v>
      </c>
      <c r="E7" s="194">
        <f>'ELETRICISTA DE INSTALAÇÕES'!I122</f>
        <v>4084.12</v>
      </c>
      <c r="F7" s="194">
        <f t="shared" si="2"/>
        <v>4084.12</v>
      </c>
      <c r="G7" s="192">
        <v>12</v>
      </c>
      <c r="H7" s="194">
        <f t="shared" si="0"/>
        <v>49009.44</v>
      </c>
      <c r="I7" s="194">
        <f t="shared" si="1"/>
        <v>49009.44</v>
      </c>
    </row>
    <row r="8" spans="2:9">
      <c r="B8" s="192">
        <v>48</v>
      </c>
      <c r="C8" s="193" t="s">
        <v>13</v>
      </c>
      <c r="D8" s="192">
        <v>1</v>
      </c>
      <c r="E8" s="194">
        <f>'INSPETOR DE ALUNO'!I122</f>
        <v>2904.86</v>
      </c>
      <c r="F8" s="194">
        <f t="shared" si="2"/>
        <v>2904.86</v>
      </c>
      <c r="G8" s="192">
        <v>12</v>
      </c>
      <c r="H8" s="194">
        <f t="shared" si="0"/>
        <v>34858.32</v>
      </c>
      <c r="I8" s="194">
        <f t="shared" si="1"/>
        <v>34858.32</v>
      </c>
    </row>
    <row r="9" spans="2:9">
      <c r="B9" s="192">
        <v>49</v>
      </c>
      <c r="C9" s="193" t="s">
        <v>14</v>
      </c>
      <c r="D9" s="192">
        <v>2</v>
      </c>
      <c r="E9" s="194">
        <f>'MOTORISTA DE CAMINHÃO'!I122</f>
        <v>4545.61</v>
      </c>
      <c r="F9" s="194">
        <f t="shared" si="2"/>
        <v>9091.22</v>
      </c>
      <c r="G9" s="192">
        <v>12</v>
      </c>
      <c r="H9" s="194">
        <f t="shared" si="0"/>
        <v>54547.32</v>
      </c>
      <c r="I9" s="194">
        <f t="shared" si="1"/>
        <v>109094.64</v>
      </c>
    </row>
    <row r="10" spans="2:9">
      <c r="B10" s="192">
        <v>50</v>
      </c>
      <c r="C10" s="193" t="s">
        <v>15</v>
      </c>
      <c r="D10" s="192">
        <v>1</v>
      </c>
      <c r="E10" s="194">
        <f>PEDREIRO!I122</f>
        <v>4311.59</v>
      </c>
      <c r="F10" s="194">
        <f t="shared" si="2"/>
        <v>4311.59</v>
      </c>
      <c r="G10" s="192">
        <v>12</v>
      </c>
      <c r="H10" s="194">
        <f t="shared" si="0"/>
        <v>51739.08</v>
      </c>
      <c r="I10" s="194">
        <f t="shared" si="1"/>
        <v>51739.08</v>
      </c>
    </row>
    <row r="11" spans="2:9">
      <c r="B11" s="192">
        <v>51</v>
      </c>
      <c r="C11" s="193" t="s">
        <v>16</v>
      </c>
      <c r="D11" s="192">
        <v>2</v>
      </c>
      <c r="E11" s="194">
        <f>'TRABALHADOR AGROPECUÁRIO'!I122</f>
        <v>3331.83</v>
      </c>
      <c r="F11" s="194">
        <f t="shared" si="2"/>
        <v>6663.66</v>
      </c>
      <c r="G11" s="192">
        <v>12</v>
      </c>
      <c r="H11" s="194">
        <f t="shared" si="0"/>
        <v>39981.96</v>
      </c>
      <c r="I11" s="194">
        <f t="shared" si="1"/>
        <v>79963.92</v>
      </c>
    </row>
    <row r="12" spans="2:9">
      <c r="B12" s="192">
        <v>52</v>
      </c>
      <c r="C12" s="193" t="s">
        <v>17</v>
      </c>
      <c r="D12" s="192">
        <v>1</v>
      </c>
      <c r="E12" s="194">
        <f>JARDINEIRO!I122</f>
        <v>3298.92</v>
      </c>
      <c r="F12" s="194">
        <f t="shared" si="2"/>
        <v>3298.92</v>
      </c>
      <c r="G12" s="192">
        <v>12</v>
      </c>
      <c r="H12" s="194">
        <f t="shared" si="0"/>
        <v>39587.04</v>
      </c>
      <c r="I12" s="194">
        <f t="shared" si="1"/>
        <v>39587.04</v>
      </c>
    </row>
    <row r="13" spans="2:9">
      <c r="B13" s="192">
        <v>53</v>
      </c>
      <c r="C13" s="193" t="s">
        <v>18</v>
      </c>
      <c r="D13" s="192">
        <v>1</v>
      </c>
      <c r="E13" s="194" t="s">
        <v>19</v>
      </c>
      <c r="F13" s="194" t="s">
        <v>19</v>
      </c>
      <c r="G13" s="192">
        <v>12</v>
      </c>
      <c r="H13" s="194">
        <v>20123.51</v>
      </c>
      <c r="I13" s="194">
        <f t="shared" si="1"/>
        <v>20123.51</v>
      </c>
    </row>
    <row r="14" spans="4:9">
      <c r="D14" s="195">
        <f>SUM(D4:D12)</f>
        <v>13</v>
      </c>
      <c r="E14" s="196"/>
      <c r="F14" s="197">
        <f>SUM(F4:F13)</f>
        <v>46700.76</v>
      </c>
      <c r="G14" s="198"/>
      <c r="H14" s="197">
        <f>SUM(H4:H13)</f>
        <v>416286.71</v>
      </c>
      <c r="I14" s="197">
        <f>SUM(I4:I13)</f>
        <v>580532.63</v>
      </c>
    </row>
    <row r="16" spans="9:9">
      <c r="I16" s="200"/>
    </row>
    <row r="17" spans="4:9">
      <c r="D17" s="199"/>
      <c r="I17" s="201"/>
    </row>
    <row r="18" spans="4:4">
      <c r="D18" s="199"/>
    </row>
  </sheetData>
  <mergeCells count="1">
    <mergeCell ref="B2:I2"/>
  </mergeCells>
  <pageMargins left="0.511805555555556" right="0.511805555555556" top="0.786805555555556" bottom="0.786805555555556" header="0.314583333333333" footer="0.314583333333333"/>
  <pageSetup paperSize="9" scale="55" fitToHeight="0" orientation="portrait" horizontalDpi="60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5" zoomScaleNormal="85" zoomScaleSheetLayoutView="85" topLeftCell="C80" workbookViewId="0">
      <selection activeCell="I104" sqref="I104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49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1320</v>
      </c>
      <c r="J23" s="93"/>
    </row>
    <row r="24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0" t="s">
        <v>52</v>
      </c>
      <c r="J24" s="91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1320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1320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109.95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159.72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269.67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317.93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39.74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7.94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23.84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15.89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9.53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3.17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127.17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545.21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79.2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269.67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545.21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1109.51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8.44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26.4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44.94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26.4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106.18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CONTÍNUO'!F9</f>
        <v>65.89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v>0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65.89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26.01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26.01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18.88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87.14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145.24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303.28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1320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1109.51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106.18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65.89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2601.58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303.28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2904.86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view="pageBreakPreview" zoomScale="80" zoomScaleNormal="100" zoomScaleSheetLayoutView="80" workbookViewId="0">
      <selection activeCell="C6" sqref="C6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45" spans="1:6">
      <c r="A4" s="3">
        <v>1</v>
      </c>
      <c r="B4" s="4" t="s">
        <v>217</v>
      </c>
      <c r="C4" s="5">
        <v>3</v>
      </c>
      <c r="D4" s="5" t="s">
        <v>218</v>
      </c>
      <c r="E4" s="187">
        <v>98.07</v>
      </c>
      <c r="F4" s="9">
        <f>E4*C4</f>
        <v>294.21</v>
      </c>
    </row>
    <row r="5" ht="60" spans="1:6">
      <c r="A5" s="3">
        <v>2</v>
      </c>
      <c r="B5" s="4" t="s">
        <v>219</v>
      </c>
      <c r="C5" s="5">
        <v>3</v>
      </c>
      <c r="D5" s="5" t="s">
        <v>218</v>
      </c>
      <c r="E5" s="187">
        <v>52.36</v>
      </c>
      <c r="F5" s="9">
        <f>E5*C5</f>
        <v>157.08</v>
      </c>
    </row>
    <row r="6" spans="1:6">
      <c r="A6" s="3">
        <v>3</v>
      </c>
      <c r="B6" s="4" t="s">
        <v>220</v>
      </c>
      <c r="C6" s="5">
        <v>2</v>
      </c>
      <c r="D6" s="5" t="s">
        <v>221</v>
      </c>
      <c r="E6" s="188">
        <v>165</v>
      </c>
      <c r="F6" s="9">
        <f>E6*C6</f>
        <v>330</v>
      </c>
    </row>
    <row r="7" ht="45" spans="1:6">
      <c r="A7" s="3">
        <v>4</v>
      </c>
      <c r="B7" s="4" t="s">
        <v>222</v>
      </c>
      <c r="C7" s="5">
        <v>1</v>
      </c>
      <c r="D7" s="5" t="s">
        <v>218</v>
      </c>
      <c r="E7" s="6">
        <v>9.41</v>
      </c>
      <c r="F7" s="9">
        <f>E7*C7</f>
        <v>9.41</v>
      </c>
    </row>
    <row r="8" spans="1:6">
      <c r="A8" s="10" t="s">
        <v>223</v>
      </c>
      <c r="B8" s="11"/>
      <c r="C8" s="11"/>
      <c r="D8" s="11"/>
      <c r="E8" s="12"/>
      <c r="F8" s="9">
        <f>SUM(F4:F7)</f>
        <v>790.7</v>
      </c>
    </row>
    <row r="9" spans="1:6">
      <c r="A9" s="10" t="s">
        <v>224</v>
      </c>
      <c r="B9" s="11"/>
      <c r="C9" s="11"/>
      <c r="D9" s="11"/>
      <c r="E9" s="12"/>
      <c r="F9" s="9">
        <f>TRUNC(F8/12,2)</f>
        <v>65.89</v>
      </c>
    </row>
  </sheetData>
  <sheetProtection password="CC28" sheet="1" formatCells="0" objects="1"/>
  <mergeCells count="3">
    <mergeCell ref="A2:F2"/>
    <mergeCell ref="A8:E8"/>
    <mergeCell ref="A9:E9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101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225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2138.13</v>
      </c>
      <c r="J23" s="93"/>
    </row>
    <row r="24" ht="36.75" customHeight="1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226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2138.13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2138.13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178.1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258.71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436.81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514.98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64.37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12.87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38.62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25.74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15.44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5.14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205.99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883.15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128.2878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436.81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883.15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1614.59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12.91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42.76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69.42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42.76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167.85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TÉCNICO DE INFORM.'!F9</f>
        <v>65.89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v>0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65.89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39.86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39.86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v>29.72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133.53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222.56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465.53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2138.13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1614.59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167.85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65.89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3986.46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465.53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4451.99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view="pageBreakPreview" zoomScale="80" zoomScaleNormal="100" zoomScaleSheetLayoutView="80" workbookViewId="0">
      <selection activeCell="C6" sqref="C6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45" spans="1:6">
      <c r="A4" s="3">
        <v>1</v>
      </c>
      <c r="B4" s="4" t="s">
        <v>217</v>
      </c>
      <c r="C4" s="5">
        <v>3</v>
      </c>
      <c r="D4" s="5" t="s">
        <v>218</v>
      </c>
      <c r="E4" s="187">
        <v>98.07</v>
      </c>
      <c r="F4" s="9">
        <f>E4*C4</f>
        <v>294.21</v>
      </c>
    </row>
    <row r="5" ht="60" spans="1:6">
      <c r="A5" s="3">
        <v>2</v>
      </c>
      <c r="B5" s="4" t="s">
        <v>219</v>
      </c>
      <c r="C5" s="5">
        <v>3</v>
      </c>
      <c r="D5" s="5" t="s">
        <v>218</v>
      </c>
      <c r="E5" s="187">
        <v>52.36</v>
      </c>
      <c r="F5" s="9">
        <f>E5*C5</f>
        <v>157.08</v>
      </c>
    </row>
    <row r="6" spans="1:6">
      <c r="A6" s="3">
        <v>3</v>
      </c>
      <c r="B6" s="4" t="s">
        <v>220</v>
      </c>
      <c r="C6" s="5">
        <v>2</v>
      </c>
      <c r="D6" s="5" t="s">
        <v>221</v>
      </c>
      <c r="E6" s="188">
        <v>165</v>
      </c>
      <c r="F6" s="9">
        <f>E6*C6</f>
        <v>330</v>
      </c>
    </row>
    <row r="7" ht="45" spans="1:6">
      <c r="A7" s="3">
        <v>4</v>
      </c>
      <c r="B7" s="4" t="s">
        <v>222</v>
      </c>
      <c r="C7" s="5">
        <v>1</v>
      </c>
      <c r="D7" s="5" t="s">
        <v>218</v>
      </c>
      <c r="E7" s="6">
        <v>9.41</v>
      </c>
      <c r="F7" s="9">
        <f>E7*C7</f>
        <v>9.41</v>
      </c>
    </row>
    <row r="8" spans="1:6">
      <c r="A8" s="10" t="s">
        <v>223</v>
      </c>
      <c r="B8" s="11"/>
      <c r="C8" s="11"/>
      <c r="D8" s="11"/>
      <c r="E8" s="12"/>
      <c r="F8" s="9">
        <f>SUM(F4:F7)</f>
        <v>790.7</v>
      </c>
    </row>
    <row r="9" spans="1:6">
      <c r="A9" s="10" t="s">
        <v>224</v>
      </c>
      <c r="B9" s="11"/>
      <c r="C9" s="11"/>
      <c r="D9" s="11"/>
      <c r="E9" s="12"/>
      <c r="F9" s="9">
        <f>TRUNC(F8/12,2)</f>
        <v>65.89</v>
      </c>
    </row>
  </sheetData>
  <sheetProtection password="CC28" sheet="1" formatCells="0" objects="1"/>
  <mergeCells count="3">
    <mergeCell ref="A2:F2"/>
    <mergeCell ref="A8:E8"/>
    <mergeCell ref="A9:E9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4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227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1469.66</v>
      </c>
      <c r="J23" s="93"/>
    </row>
    <row r="24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228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1469.66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1469.66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122.42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177.82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300.24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353.98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44.24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8.84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26.54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17.69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10.61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3.53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141.59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607.02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88.1796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300.24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607.02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1201.89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9.26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29.39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49.42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29.39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117.46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ALMOXARIFE'!F9</f>
        <v>41.46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f>'UNIF_EQUIP - ALMOXARIFE'!F17</f>
        <v>17.37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58.83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28.47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28.47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20.66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95.39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158.99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331.98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1469.66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1201.89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117.46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58.83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2847.84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331.98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3179.82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"/>
  <sheetViews>
    <sheetView view="pageBreakPreview" zoomScale="80" zoomScaleNormal="100" zoomScaleSheetLayoutView="80" workbookViewId="0">
      <selection activeCell="E15" sqref="E15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30" spans="1:6">
      <c r="A4" s="3">
        <v>1</v>
      </c>
      <c r="B4" s="4" t="s">
        <v>229</v>
      </c>
      <c r="C4" s="5">
        <v>3</v>
      </c>
      <c r="D4" s="5" t="s">
        <v>218</v>
      </c>
      <c r="E4" s="6">
        <v>67.07</v>
      </c>
      <c r="F4" s="9">
        <f>E4*C4</f>
        <v>201.21</v>
      </c>
    </row>
    <row r="5" ht="60" spans="1:6">
      <c r="A5" s="3">
        <v>2</v>
      </c>
      <c r="B5" s="4" t="s">
        <v>219</v>
      </c>
      <c r="C5" s="5">
        <v>3</v>
      </c>
      <c r="D5" s="5" t="s">
        <v>218</v>
      </c>
      <c r="E5" s="6">
        <v>52.36</v>
      </c>
      <c r="F5" s="9">
        <f>E5*C5</f>
        <v>157.08</v>
      </c>
    </row>
    <row r="6" ht="30" spans="1:6">
      <c r="A6" s="3">
        <v>3</v>
      </c>
      <c r="B6" s="4" t="s">
        <v>230</v>
      </c>
      <c r="C6" s="5">
        <v>2</v>
      </c>
      <c r="D6" s="5" t="s">
        <v>221</v>
      </c>
      <c r="E6" s="189">
        <v>64.93</v>
      </c>
      <c r="F6" s="9">
        <f>E6*C6</f>
        <v>129.86</v>
      </c>
    </row>
    <row r="7" ht="45" spans="1:6">
      <c r="A7" s="3">
        <v>4</v>
      </c>
      <c r="B7" s="4" t="s">
        <v>222</v>
      </c>
      <c r="C7" s="5">
        <v>1</v>
      </c>
      <c r="D7" s="5" t="s">
        <v>218</v>
      </c>
      <c r="E7" s="6">
        <v>9.41</v>
      </c>
      <c r="F7" s="9">
        <f>E7*C7</f>
        <v>9.41</v>
      </c>
    </row>
    <row r="8" spans="1:6">
      <c r="A8" s="10" t="s">
        <v>223</v>
      </c>
      <c r="B8" s="11"/>
      <c r="C8" s="11"/>
      <c r="D8" s="11"/>
      <c r="E8" s="12"/>
      <c r="F8" s="9">
        <f>SUM(F4:F7)</f>
        <v>497.56</v>
      </c>
    </row>
    <row r="9" spans="1:6">
      <c r="A9" s="10" t="s">
        <v>224</v>
      </c>
      <c r="B9" s="11"/>
      <c r="C9" s="11"/>
      <c r="D9" s="11"/>
      <c r="E9" s="12"/>
      <c r="F9" s="9">
        <f>TRUNC(F8/12,2)</f>
        <v>41.46</v>
      </c>
    </row>
    <row r="11" spans="1:6">
      <c r="A11" s="1" t="s">
        <v>231</v>
      </c>
      <c r="B11" s="1"/>
      <c r="C11" s="1"/>
      <c r="D11" s="1"/>
      <c r="E11" s="1"/>
      <c r="F11" s="1"/>
    </row>
    <row r="12" spans="1:6">
      <c r="A12" s="2" t="s">
        <v>211</v>
      </c>
      <c r="B12" s="2" t="s">
        <v>212</v>
      </c>
      <c r="C12" s="2" t="s">
        <v>213</v>
      </c>
      <c r="D12" s="2" t="s">
        <v>214</v>
      </c>
      <c r="E12" s="2" t="s">
        <v>215</v>
      </c>
      <c r="F12" s="2" t="s">
        <v>216</v>
      </c>
    </row>
    <row r="13" ht="30" spans="1:6">
      <c r="A13" s="3">
        <v>1</v>
      </c>
      <c r="B13" s="4" t="s">
        <v>232</v>
      </c>
      <c r="C13" s="5">
        <v>1</v>
      </c>
      <c r="D13" s="5" t="s">
        <v>218</v>
      </c>
      <c r="E13" s="6">
        <v>50.44</v>
      </c>
      <c r="F13" s="9">
        <f t="shared" ref="F13:F15" si="0">E13*C13</f>
        <v>50.44</v>
      </c>
    </row>
    <row r="14" ht="60" spans="1:6">
      <c r="A14" s="3">
        <v>2</v>
      </c>
      <c r="B14" s="4" t="s">
        <v>233</v>
      </c>
      <c r="C14" s="5">
        <v>40</v>
      </c>
      <c r="D14" s="5" t="s">
        <v>218</v>
      </c>
      <c r="E14" s="6">
        <v>1.41</v>
      </c>
      <c r="F14" s="9">
        <f t="shared" si="0"/>
        <v>56.4</v>
      </c>
    </row>
    <row r="15" ht="45" spans="1:6">
      <c r="A15" s="3">
        <v>3</v>
      </c>
      <c r="B15" s="4" t="s">
        <v>234</v>
      </c>
      <c r="C15" s="5">
        <v>2</v>
      </c>
      <c r="D15" s="5" t="s">
        <v>221</v>
      </c>
      <c r="E15" s="6">
        <v>50.81</v>
      </c>
      <c r="F15" s="9">
        <f t="shared" si="0"/>
        <v>101.62</v>
      </c>
    </row>
    <row r="16" spans="1:6">
      <c r="A16" s="3" t="s">
        <v>223</v>
      </c>
      <c r="B16" s="3"/>
      <c r="C16" s="3"/>
      <c r="D16" s="3"/>
      <c r="E16" s="3"/>
      <c r="F16" s="9">
        <f>SUM(F13:F15)</f>
        <v>208.46</v>
      </c>
    </row>
    <row r="17" spans="1:6">
      <c r="A17" s="3" t="s">
        <v>224</v>
      </c>
      <c r="B17" s="3"/>
      <c r="C17" s="3"/>
      <c r="D17" s="3"/>
      <c r="E17" s="3"/>
      <c r="F17" s="9">
        <f>TRUNC(F16/12,2)</f>
        <v>17.37</v>
      </c>
    </row>
  </sheetData>
  <sheetProtection password="CC28" sheet="1" formatCells="0" objects="1"/>
  <mergeCells count="6">
    <mergeCell ref="A2:F2"/>
    <mergeCell ref="A8:E8"/>
    <mergeCell ref="A9:E9"/>
    <mergeCell ref="A11:F11"/>
    <mergeCell ref="A16:E16"/>
    <mergeCell ref="A17:E17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4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235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1805.03</v>
      </c>
      <c r="J23" s="93"/>
    </row>
    <row r="24" ht="24.75" customHeight="1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236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1805.03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1805.03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150.35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218.4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368.75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434.75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54.34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10.86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32.6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21.73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13.04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4.34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173.9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745.56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108.3018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368.75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745.56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1408.94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11.09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36.1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59.45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36.1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142.74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</v>
      </c>
      <c r="J90" s="111">
        <v>0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ELETRIC. DE INST.'!F8</f>
        <v>102.61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f>'UNIF_EQUIP - ELETRIC. DE INST.'!F24</f>
        <v>198.4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301.01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36.57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36.57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26.54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122.52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204.2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426.4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1805.03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1408.94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142.74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301.01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3657.72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426.4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4084.12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view="pageBreakPreview" zoomScale="80" zoomScaleNormal="100" zoomScaleSheetLayoutView="80" workbookViewId="0">
      <selection activeCell="H6" sqref="H6"/>
    </sheetView>
  </sheetViews>
  <sheetFormatPr defaultColWidth="9" defaultRowHeight="1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90" spans="1:11">
      <c r="A4" s="3">
        <v>1</v>
      </c>
      <c r="B4" s="4" t="s">
        <v>237</v>
      </c>
      <c r="C4" s="5">
        <v>3</v>
      </c>
      <c r="D4" s="5" t="s">
        <v>218</v>
      </c>
      <c r="E4" s="6">
        <v>310.57</v>
      </c>
      <c r="F4" s="7">
        <f>E4*C4</f>
        <v>931.71</v>
      </c>
      <c r="K4" t="s">
        <v>238</v>
      </c>
    </row>
    <row r="5" ht="105" spans="1:6">
      <c r="A5" s="3">
        <v>2</v>
      </c>
      <c r="B5" s="4" t="s">
        <v>239</v>
      </c>
      <c r="C5" s="5">
        <v>2</v>
      </c>
      <c r="D5" s="5" t="s">
        <v>221</v>
      </c>
      <c r="E5" s="6">
        <v>145.12</v>
      </c>
      <c r="F5" s="7">
        <f>E5*C5</f>
        <v>290.24</v>
      </c>
    </row>
    <row r="6" ht="45" spans="1:6">
      <c r="A6" s="3">
        <v>3</v>
      </c>
      <c r="B6" s="4" t="s">
        <v>222</v>
      </c>
      <c r="C6" s="5">
        <v>1</v>
      </c>
      <c r="D6" s="5" t="s">
        <v>218</v>
      </c>
      <c r="E6" s="6">
        <v>9.41</v>
      </c>
      <c r="F6" s="9">
        <f>E6*C6</f>
        <v>9.41</v>
      </c>
    </row>
    <row r="7" spans="1:6">
      <c r="A7" s="10" t="s">
        <v>223</v>
      </c>
      <c r="B7" s="11"/>
      <c r="C7" s="11"/>
      <c r="D7" s="11"/>
      <c r="E7" s="12"/>
      <c r="F7" s="7">
        <f>SUM(F4:F6)</f>
        <v>1231.36</v>
      </c>
    </row>
    <row r="8" spans="1:6">
      <c r="A8" s="10" t="s">
        <v>224</v>
      </c>
      <c r="B8" s="11"/>
      <c r="C8" s="11"/>
      <c r="D8" s="11"/>
      <c r="E8" s="12"/>
      <c r="F8" s="7">
        <f>TRUNC(F7/12,2)</f>
        <v>102.61</v>
      </c>
    </row>
    <row r="10" spans="1:6">
      <c r="A10" s="1" t="s">
        <v>231</v>
      </c>
      <c r="B10" s="1"/>
      <c r="C10" s="1"/>
      <c r="D10" s="1"/>
      <c r="E10" s="1"/>
      <c r="F10" s="1"/>
    </row>
    <row r="11" spans="1:6">
      <c r="A11" s="2" t="s">
        <v>211</v>
      </c>
      <c r="B11" s="2" t="s">
        <v>212</v>
      </c>
      <c r="C11" s="2" t="s">
        <v>213</v>
      </c>
      <c r="D11" s="2" t="s">
        <v>214</v>
      </c>
      <c r="E11" s="2" t="s">
        <v>215</v>
      </c>
      <c r="F11" s="2" t="s">
        <v>216</v>
      </c>
    </row>
    <row r="12" ht="60" spans="1:6">
      <c r="A12" s="3">
        <v>1</v>
      </c>
      <c r="B12" s="4" t="s">
        <v>240</v>
      </c>
      <c r="C12" s="5">
        <v>1</v>
      </c>
      <c r="D12" s="5" t="s">
        <v>218</v>
      </c>
      <c r="E12" s="6">
        <v>99.53</v>
      </c>
      <c r="F12" s="7">
        <f t="shared" ref="F12:F22" si="0">E12*C12</f>
        <v>99.53</v>
      </c>
    </row>
    <row r="13" ht="30" spans="1:6">
      <c r="A13" s="3">
        <v>2</v>
      </c>
      <c r="B13" s="4" t="s">
        <v>241</v>
      </c>
      <c r="C13" s="5">
        <v>2</v>
      </c>
      <c r="D13" s="5" t="s">
        <v>218</v>
      </c>
      <c r="E13" s="6">
        <v>29.39</v>
      </c>
      <c r="F13" s="7">
        <f t="shared" si="0"/>
        <v>58.78</v>
      </c>
    </row>
    <row r="14" ht="60" spans="1:6">
      <c r="A14" s="3">
        <v>3</v>
      </c>
      <c r="B14" s="4" t="s">
        <v>233</v>
      </c>
      <c r="C14" s="5">
        <v>40</v>
      </c>
      <c r="D14" s="5" t="s">
        <v>218</v>
      </c>
      <c r="E14" s="6">
        <v>1.41</v>
      </c>
      <c r="F14" s="7">
        <f t="shared" si="0"/>
        <v>56.4</v>
      </c>
    </row>
    <row r="15" ht="75" spans="1:6">
      <c r="A15" s="3">
        <v>4</v>
      </c>
      <c r="B15" s="4" t="s">
        <v>242</v>
      </c>
      <c r="C15" s="5">
        <v>1</v>
      </c>
      <c r="D15" s="5" t="s">
        <v>218</v>
      </c>
      <c r="E15" s="6">
        <v>474.33</v>
      </c>
      <c r="F15" s="7">
        <f t="shared" si="0"/>
        <v>474.33</v>
      </c>
    </row>
    <row r="16" ht="75" spans="1:6">
      <c r="A16" s="3">
        <v>5</v>
      </c>
      <c r="B16" s="4" t="s">
        <v>243</v>
      </c>
      <c r="C16" s="5">
        <v>1</v>
      </c>
      <c r="D16" s="5" t="s">
        <v>218</v>
      </c>
      <c r="E16" s="6">
        <v>224.11</v>
      </c>
      <c r="F16" s="7">
        <f t="shared" si="0"/>
        <v>224.11</v>
      </c>
    </row>
    <row r="17" ht="60" spans="1:6">
      <c r="A17" s="3">
        <v>6</v>
      </c>
      <c r="B17" s="4" t="s">
        <v>244</v>
      </c>
      <c r="C17" s="5">
        <v>1</v>
      </c>
      <c r="D17" s="5" t="s">
        <v>221</v>
      </c>
      <c r="E17" s="6">
        <v>348.54</v>
      </c>
      <c r="F17" s="7">
        <f t="shared" si="0"/>
        <v>348.54</v>
      </c>
    </row>
    <row r="18" ht="120" spans="1:6">
      <c r="A18" s="3">
        <v>7</v>
      </c>
      <c r="B18" s="4" t="s">
        <v>245</v>
      </c>
      <c r="C18" s="5">
        <v>1</v>
      </c>
      <c r="D18" s="5" t="s">
        <v>218</v>
      </c>
      <c r="E18" s="6">
        <v>150.59</v>
      </c>
      <c r="F18" s="7">
        <f t="shared" si="0"/>
        <v>150.59</v>
      </c>
    </row>
    <row r="19" ht="30" spans="1:6">
      <c r="A19" s="3">
        <v>8</v>
      </c>
      <c r="B19" s="4" t="s">
        <v>246</v>
      </c>
      <c r="C19" s="5">
        <v>1</v>
      </c>
      <c r="D19" s="5" t="s">
        <v>218</v>
      </c>
      <c r="E19" s="6">
        <v>347.48</v>
      </c>
      <c r="F19" s="7">
        <f t="shared" si="0"/>
        <v>347.48</v>
      </c>
    </row>
    <row r="20" ht="45" spans="1:6">
      <c r="A20" s="3">
        <v>9</v>
      </c>
      <c r="B20" s="4" t="s">
        <v>247</v>
      </c>
      <c r="C20" s="5">
        <v>2</v>
      </c>
      <c r="D20" s="5" t="s">
        <v>221</v>
      </c>
      <c r="E20" s="6">
        <v>217.51</v>
      </c>
      <c r="F20" s="7">
        <f t="shared" si="0"/>
        <v>435.02</v>
      </c>
    </row>
    <row r="21" ht="45" spans="1:6">
      <c r="A21" s="3">
        <v>10</v>
      </c>
      <c r="B21" s="4" t="s">
        <v>234</v>
      </c>
      <c r="C21" s="5">
        <v>2</v>
      </c>
      <c r="D21" s="5" t="s">
        <v>221</v>
      </c>
      <c r="E21" s="6">
        <v>50.81</v>
      </c>
      <c r="F21" s="7">
        <f t="shared" si="0"/>
        <v>101.62</v>
      </c>
    </row>
    <row r="22" ht="45" spans="1:6">
      <c r="A22" s="3">
        <v>11</v>
      </c>
      <c r="B22" s="4" t="s">
        <v>248</v>
      </c>
      <c r="C22" s="5">
        <v>2</v>
      </c>
      <c r="D22" s="5" t="s">
        <v>221</v>
      </c>
      <c r="E22" s="6">
        <v>42.2</v>
      </c>
      <c r="F22" s="7">
        <f t="shared" si="0"/>
        <v>84.4</v>
      </c>
    </row>
    <row r="23" spans="1:6">
      <c r="A23" s="3" t="s">
        <v>223</v>
      </c>
      <c r="B23" s="3"/>
      <c r="C23" s="3"/>
      <c r="D23" s="3"/>
      <c r="E23" s="3"/>
      <c r="F23" s="7">
        <f>SUM(F12:F22)</f>
        <v>2380.8</v>
      </c>
    </row>
    <row r="24" spans="1:6">
      <c r="A24" s="3" t="s">
        <v>224</v>
      </c>
      <c r="B24" s="3"/>
      <c r="C24" s="3"/>
      <c r="D24" s="3"/>
      <c r="E24" s="3"/>
      <c r="F24" s="7">
        <f>TRUNC(F23/12,2)</f>
        <v>198.4</v>
      </c>
    </row>
  </sheetData>
  <sheetProtection password="CC28" sheet="1" formatCells="0" objects="1"/>
  <mergeCells count="6">
    <mergeCell ref="A2:F2"/>
    <mergeCell ref="A7:E7"/>
    <mergeCell ref="A8:E8"/>
    <mergeCell ref="A10:F10"/>
    <mergeCell ref="A23:E23"/>
    <mergeCell ref="A24:E24"/>
  </mergeCells>
  <pageMargins left="0.511805555555556" right="0.511805555555556" top="0.786805555555556" bottom="0.786805555555556" header="0.313888888888889" footer="0.313888888888889"/>
  <pageSetup paperSize="9" scale="6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5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249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1925</v>
      </c>
      <c r="J23" s="93"/>
    </row>
    <row r="24" customHeight="1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250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1925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1925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160.35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232.92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393.27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463.65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57.95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11.59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34.77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23.18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13.9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4.63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185.46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795.13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115.5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393.27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795.13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1483.03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11.75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38.5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63.04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38.5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151.79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0.0822</v>
      </c>
      <c r="J88" s="111">
        <f>TRUNC((I32+I73+I83)*I88,2)</f>
        <v>292.61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0.01</v>
      </c>
      <c r="J89" s="111">
        <f>TRUNC((I32+I73+I83)*I89,2)</f>
        <v>35.59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0.01</v>
      </c>
      <c r="J90" s="111">
        <f>TRUNC((I32+I73+I83)*I90,2)</f>
        <v>35.59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0.01</v>
      </c>
      <c r="J91" s="111">
        <f>TRUNC((I32+I73+I83)*I91,2)</f>
        <v>35.59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0.01</v>
      </c>
      <c r="J92" s="111">
        <f>TRUNC((I32+I73+I83)*I92,2)</f>
        <v>35.59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0.1222</v>
      </c>
      <c r="J94" s="172">
        <f>TRUNC(SUM(J88:J93),2)</f>
        <v>434.97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MOTOR. DE CAMINHÃO'!F9</f>
        <v>65.89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f>'UNIF_EQUIP - MOTOR. DE CAMINHÃO'!F15</f>
        <v>10.33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76.22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40.71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40.71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29.54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136.36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227.28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474.6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1925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1483.03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151.79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434.97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76.22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4071.01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474.6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4545.61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view="pageBreakPreview" zoomScale="80" zoomScaleNormal="100" zoomScaleSheetLayoutView="80" workbookViewId="0">
      <selection activeCell="J5" sqref="J5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45" spans="1:6">
      <c r="A4" s="3">
        <v>1</v>
      </c>
      <c r="B4" s="4" t="s">
        <v>217</v>
      </c>
      <c r="C4" s="5">
        <v>3</v>
      </c>
      <c r="D4" s="5" t="s">
        <v>218</v>
      </c>
      <c r="E4" s="187">
        <v>98.07</v>
      </c>
      <c r="F4" s="7">
        <f>E4*C4</f>
        <v>294.21</v>
      </c>
    </row>
    <row r="5" ht="60" spans="1:6">
      <c r="A5" s="3">
        <v>2</v>
      </c>
      <c r="B5" s="4" t="s">
        <v>219</v>
      </c>
      <c r="C5" s="5">
        <v>3</v>
      </c>
      <c r="D5" s="5" t="s">
        <v>218</v>
      </c>
      <c r="E5" s="187">
        <v>52.36</v>
      </c>
      <c r="F5" s="7">
        <f>E5*C5</f>
        <v>157.08</v>
      </c>
    </row>
    <row r="6" spans="1:6">
      <c r="A6" s="3">
        <v>3</v>
      </c>
      <c r="B6" s="4" t="s">
        <v>220</v>
      </c>
      <c r="C6" s="5">
        <v>2</v>
      </c>
      <c r="D6" s="5" t="s">
        <v>221</v>
      </c>
      <c r="E6" s="188">
        <v>165</v>
      </c>
      <c r="F6" s="9">
        <f>E6*C6</f>
        <v>330</v>
      </c>
    </row>
    <row r="7" ht="45" spans="1:6">
      <c r="A7" s="3">
        <v>4</v>
      </c>
      <c r="B7" s="4" t="s">
        <v>222</v>
      </c>
      <c r="C7" s="5">
        <v>1</v>
      </c>
      <c r="D7" s="5" t="s">
        <v>218</v>
      </c>
      <c r="E7" s="6">
        <v>9.41</v>
      </c>
      <c r="F7" s="9">
        <f>E7*C7</f>
        <v>9.41</v>
      </c>
    </row>
    <row r="8" spans="1:6">
      <c r="A8" s="10" t="s">
        <v>223</v>
      </c>
      <c r="B8" s="11"/>
      <c r="C8" s="11"/>
      <c r="D8" s="11"/>
      <c r="E8" s="12"/>
      <c r="F8" s="7">
        <f>SUM(F4:F7)</f>
        <v>790.7</v>
      </c>
    </row>
    <row r="9" spans="1:6">
      <c r="A9" s="10" t="s">
        <v>224</v>
      </c>
      <c r="B9" s="11"/>
      <c r="C9" s="11"/>
      <c r="D9" s="11"/>
      <c r="E9" s="12"/>
      <c r="F9" s="7">
        <f>TRUNC(F8/12,2)</f>
        <v>65.89</v>
      </c>
    </row>
    <row r="11" spans="1:6">
      <c r="A11" s="1" t="s">
        <v>231</v>
      </c>
      <c r="B11" s="1"/>
      <c r="C11" s="1"/>
      <c r="D11" s="1"/>
      <c r="E11" s="1"/>
      <c r="F11" s="1"/>
    </row>
    <row r="12" spans="1:6">
      <c r="A12" s="2" t="s">
        <v>211</v>
      </c>
      <c r="B12" s="2" t="s">
        <v>212</v>
      </c>
      <c r="C12" s="2" t="s">
        <v>213</v>
      </c>
      <c r="D12" s="2" t="s">
        <v>214</v>
      </c>
      <c r="E12" s="2" t="s">
        <v>215</v>
      </c>
      <c r="F12" s="2" t="s">
        <v>216</v>
      </c>
    </row>
    <row r="13" ht="45" spans="1:6">
      <c r="A13" s="3">
        <v>1</v>
      </c>
      <c r="B13" s="4" t="s">
        <v>251</v>
      </c>
      <c r="C13" s="5">
        <v>2</v>
      </c>
      <c r="D13" s="5" t="s">
        <v>218</v>
      </c>
      <c r="E13" s="6">
        <v>62.03</v>
      </c>
      <c r="F13" s="7">
        <f>E13*C13</f>
        <v>124.06</v>
      </c>
    </row>
    <row r="14" spans="1:6">
      <c r="A14" s="10" t="s">
        <v>223</v>
      </c>
      <c r="B14" s="11"/>
      <c r="C14" s="11"/>
      <c r="D14" s="11"/>
      <c r="E14" s="12"/>
      <c r="F14" s="7">
        <f>SUM(F13:F13)</f>
        <v>124.06</v>
      </c>
    </row>
    <row r="15" spans="1:6">
      <c r="A15" s="10" t="s">
        <v>224</v>
      </c>
      <c r="B15" s="11"/>
      <c r="C15" s="11"/>
      <c r="D15" s="11"/>
      <c r="E15" s="12"/>
      <c r="F15" s="7">
        <f>TRUNC(F14/12,2)</f>
        <v>10.33</v>
      </c>
    </row>
  </sheetData>
  <sheetProtection password="CC28" sheet="1" formatCells="0" objects="1"/>
  <mergeCells count="6">
    <mergeCell ref="A2:F2"/>
    <mergeCell ref="A8:E8"/>
    <mergeCell ref="A9:E9"/>
    <mergeCell ref="A11:F11"/>
    <mergeCell ref="A14:E14"/>
    <mergeCell ref="A15:E15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7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252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1320</v>
      </c>
      <c r="J23" s="93"/>
    </row>
    <row r="24" ht="24" customHeight="1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253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1320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1320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109.95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159.72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269.67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317.93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39.74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7.94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23.84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15.89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9.53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3.17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127.17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545.21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79.2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269.67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545.21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1109.51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8.44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26.4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44.94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26.4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106.18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INSP. DE ALUNO'!F9</f>
        <v>65.89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v>0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65.89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26.01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26.01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18.88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87.14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145.24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303.28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1320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1109.51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106.18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65.89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2601.58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303.28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2904.86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view="pageBreakPreview" zoomScale="80" zoomScaleNormal="100" zoomScaleSheetLayoutView="80" workbookViewId="0">
      <selection activeCell="C6" sqref="C6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45" spans="1:6">
      <c r="A4" s="3">
        <v>1</v>
      </c>
      <c r="B4" s="4" t="s">
        <v>217</v>
      </c>
      <c r="C4" s="5">
        <v>3</v>
      </c>
      <c r="D4" s="5" t="s">
        <v>218</v>
      </c>
      <c r="E4" s="187">
        <v>98.07</v>
      </c>
      <c r="F4" s="7">
        <f>E4*C4</f>
        <v>294.21</v>
      </c>
    </row>
    <row r="5" ht="60" spans="1:6">
      <c r="A5" s="3">
        <v>2</v>
      </c>
      <c r="B5" s="4" t="s">
        <v>219</v>
      </c>
      <c r="C5" s="5">
        <v>3</v>
      </c>
      <c r="D5" s="5" t="s">
        <v>218</v>
      </c>
      <c r="E5" s="187">
        <v>52.36</v>
      </c>
      <c r="F5" s="7">
        <f>E5*C5</f>
        <v>157.08</v>
      </c>
    </row>
    <row r="6" spans="1:6">
      <c r="A6" s="3">
        <v>3</v>
      </c>
      <c r="B6" s="4" t="s">
        <v>220</v>
      </c>
      <c r="C6" s="5">
        <v>2</v>
      </c>
      <c r="D6" s="5" t="s">
        <v>221</v>
      </c>
      <c r="E6" s="188">
        <v>165</v>
      </c>
      <c r="F6" s="9">
        <f>E6*C6</f>
        <v>330</v>
      </c>
    </row>
    <row r="7" ht="45" spans="1:6">
      <c r="A7" s="3">
        <v>4</v>
      </c>
      <c r="B7" s="4" t="s">
        <v>222</v>
      </c>
      <c r="C7" s="5">
        <v>1</v>
      </c>
      <c r="D7" s="5" t="s">
        <v>218</v>
      </c>
      <c r="E7" s="6">
        <v>9.41</v>
      </c>
      <c r="F7" s="9">
        <f>E7*C7</f>
        <v>9.41</v>
      </c>
    </row>
    <row r="8" spans="1:6">
      <c r="A8" s="10" t="s">
        <v>223</v>
      </c>
      <c r="B8" s="11"/>
      <c r="C8" s="11"/>
      <c r="D8" s="11"/>
      <c r="E8" s="12"/>
      <c r="F8" s="7">
        <f>SUM(F4:F7)</f>
        <v>790.7</v>
      </c>
    </row>
    <row r="9" spans="1:6">
      <c r="A9" s="10" t="s">
        <v>224</v>
      </c>
      <c r="B9" s="11"/>
      <c r="C9" s="11"/>
      <c r="D9" s="11"/>
      <c r="E9" s="12"/>
      <c r="F9" s="7">
        <f>TRUNC(F8/12,2)</f>
        <v>65.89</v>
      </c>
    </row>
  </sheetData>
  <sheetProtection password="CC28" sheet="1" formatCells="0" objects="1"/>
  <mergeCells count="3">
    <mergeCell ref="A2:F2"/>
    <mergeCell ref="A8:E8"/>
    <mergeCell ref="A9:E9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1" workbookViewId="0">
      <selection activeCell="R127" sqref="R12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254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1805.03</v>
      </c>
      <c r="J23" s="93"/>
    </row>
    <row r="24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255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1805.03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1805.03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150.35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218.4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368.75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434.75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54.34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10.86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32.6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21.73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13.04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4.34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173.9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745.56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108.3018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368.75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745.56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1408.94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11.09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36.1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59.45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36.1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142.74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0.0822</v>
      </c>
      <c r="J88" s="111">
        <f>TRUNC((I32+I73+I83)*I88,2)</f>
        <v>275.92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0.01</v>
      </c>
      <c r="J89" s="111">
        <f>TRUNC((I32+I73+I83)*I89,2)</f>
        <v>33.56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0.01</v>
      </c>
      <c r="J90" s="111">
        <f>TRUNC((I32+I73+I83)*I90,2)</f>
        <v>33.56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0.01</v>
      </c>
      <c r="J91" s="111">
        <f>TRUNC((I32+I73+I83)*I91,2)</f>
        <v>33.56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0.01</v>
      </c>
      <c r="J92" s="111">
        <f>TRUNC((I32+I73+I83)*I92,2)</f>
        <v>33.56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0.1222</v>
      </c>
      <c r="J94" s="172">
        <f>TRUNC(SUM(J88:J93),2)</f>
        <v>410.16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PEDREIRO'!F8</f>
        <v>53.91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f>'UNIF_EQUIP - PEDREIRO'!F19</f>
        <v>40.65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94.56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38.61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38.61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28.02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129.34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215.58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450.16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1805.03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1408.94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142.74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410.16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94.56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3861.43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450.16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4311.59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9"/>
  <sheetViews>
    <sheetView view="pageBreakPreview" zoomScale="80" zoomScaleNormal="100" zoomScaleSheetLayoutView="80" workbookViewId="0">
      <selection activeCell="E15" sqref="E15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60" spans="1:6">
      <c r="A4" s="3">
        <v>1</v>
      </c>
      <c r="B4" s="4" t="s">
        <v>256</v>
      </c>
      <c r="C4" s="5">
        <v>3</v>
      </c>
      <c r="D4" s="5" t="s">
        <v>218</v>
      </c>
      <c r="E4" s="6">
        <v>169.25</v>
      </c>
      <c r="F4" s="7">
        <f>E4*C4</f>
        <v>507.75</v>
      </c>
    </row>
    <row r="5" ht="30" spans="1:6">
      <c r="A5" s="3">
        <v>2</v>
      </c>
      <c r="B5" s="4" t="s">
        <v>230</v>
      </c>
      <c r="C5" s="5">
        <v>2</v>
      </c>
      <c r="D5" s="5" t="s">
        <v>221</v>
      </c>
      <c r="E5" s="6">
        <v>64.93</v>
      </c>
      <c r="F5" s="7">
        <f>E5*C5</f>
        <v>129.86</v>
      </c>
    </row>
    <row r="6" ht="45" spans="1:6">
      <c r="A6" s="3">
        <v>3</v>
      </c>
      <c r="B6" s="4" t="s">
        <v>222</v>
      </c>
      <c r="C6" s="5">
        <v>1</v>
      </c>
      <c r="D6" s="5" t="s">
        <v>218</v>
      </c>
      <c r="E6" s="6">
        <v>9.41</v>
      </c>
      <c r="F6" s="9">
        <f>E6*C6</f>
        <v>9.41</v>
      </c>
    </row>
    <row r="7" spans="1:6">
      <c r="A7" s="10" t="s">
        <v>223</v>
      </c>
      <c r="B7" s="11"/>
      <c r="C7" s="11"/>
      <c r="D7" s="11"/>
      <c r="E7" s="12"/>
      <c r="F7" s="7">
        <f>SUM(F4:F6)</f>
        <v>647.02</v>
      </c>
    </row>
    <row r="8" spans="1:6">
      <c r="A8" s="10" t="s">
        <v>224</v>
      </c>
      <c r="B8" s="11"/>
      <c r="C8" s="11"/>
      <c r="D8" s="11"/>
      <c r="E8" s="12"/>
      <c r="F8" s="7">
        <f>TRUNC(F7/12,2)</f>
        <v>53.91</v>
      </c>
    </row>
    <row r="10" spans="1:6">
      <c r="A10" s="1" t="s">
        <v>231</v>
      </c>
      <c r="B10" s="1"/>
      <c r="C10" s="1"/>
      <c r="D10" s="1"/>
      <c r="E10" s="1"/>
      <c r="F10" s="1"/>
    </row>
    <row r="11" spans="1:6">
      <c r="A11" s="2" t="s">
        <v>211</v>
      </c>
      <c r="B11" s="2" t="s">
        <v>212</v>
      </c>
      <c r="C11" s="2" t="s">
        <v>213</v>
      </c>
      <c r="D11" s="2" t="s">
        <v>214</v>
      </c>
      <c r="E11" s="2" t="s">
        <v>215</v>
      </c>
      <c r="F11" s="2" t="s">
        <v>216</v>
      </c>
    </row>
    <row r="12" ht="60" spans="1:6">
      <c r="A12" s="3">
        <v>1</v>
      </c>
      <c r="B12" s="4" t="s">
        <v>257</v>
      </c>
      <c r="C12" s="5">
        <v>1</v>
      </c>
      <c r="D12" s="5" t="s">
        <v>218</v>
      </c>
      <c r="E12" s="6">
        <v>99.53</v>
      </c>
      <c r="F12" s="7">
        <f t="shared" ref="F12:F17" si="0">E12*C12</f>
        <v>99.53</v>
      </c>
    </row>
    <row r="13" ht="30" spans="1:6">
      <c r="A13" s="3">
        <v>2</v>
      </c>
      <c r="B13" s="4" t="s">
        <v>241</v>
      </c>
      <c r="C13" s="5">
        <v>2</v>
      </c>
      <c r="D13" s="5" t="s">
        <v>218</v>
      </c>
      <c r="E13" s="6">
        <v>29.39</v>
      </c>
      <c r="F13" s="7">
        <f t="shared" si="0"/>
        <v>58.78</v>
      </c>
    </row>
    <row r="14" ht="60" spans="1:6">
      <c r="A14" s="3">
        <v>3</v>
      </c>
      <c r="B14" s="4" t="s">
        <v>233</v>
      </c>
      <c r="C14" s="5">
        <v>40</v>
      </c>
      <c r="D14" s="5" t="s">
        <v>218</v>
      </c>
      <c r="E14" s="6">
        <v>1.41</v>
      </c>
      <c r="F14" s="7">
        <f t="shared" si="0"/>
        <v>56.4</v>
      </c>
    </row>
    <row r="15" ht="60" spans="1:6">
      <c r="A15" s="3">
        <v>4</v>
      </c>
      <c r="B15" s="4" t="s">
        <v>258</v>
      </c>
      <c r="C15" s="5">
        <v>6</v>
      </c>
      <c r="D15" s="5" t="s">
        <v>218</v>
      </c>
      <c r="E15" s="6">
        <v>8.52</v>
      </c>
      <c r="F15" s="7">
        <f t="shared" si="0"/>
        <v>51.12</v>
      </c>
    </row>
    <row r="16" ht="30" spans="1:6">
      <c r="A16" s="3">
        <v>5</v>
      </c>
      <c r="B16" s="4" t="s">
        <v>259</v>
      </c>
      <c r="C16" s="5">
        <v>4</v>
      </c>
      <c r="D16" s="5" t="s">
        <v>221</v>
      </c>
      <c r="E16" s="6">
        <v>24.5</v>
      </c>
      <c r="F16" s="7">
        <f t="shared" si="0"/>
        <v>98</v>
      </c>
    </row>
    <row r="17" ht="45" spans="1:6">
      <c r="A17" s="3">
        <v>6</v>
      </c>
      <c r="B17" s="4" t="s">
        <v>251</v>
      </c>
      <c r="C17" s="5">
        <v>2</v>
      </c>
      <c r="D17" s="5" t="s">
        <v>218</v>
      </c>
      <c r="E17" s="6">
        <v>62.03</v>
      </c>
      <c r="F17" s="7">
        <f t="shared" si="0"/>
        <v>124.06</v>
      </c>
    </row>
    <row r="18" spans="1:6">
      <c r="A18" s="3" t="s">
        <v>223</v>
      </c>
      <c r="B18" s="3"/>
      <c r="C18" s="3"/>
      <c r="D18" s="3"/>
      <c r="E18" s="3"/>
      <c r="F18" s="7">
        <f>SUM(F12:F17)</f>
        <v>487.89</v>
      </c>
    </row>
    <row r="19" spans="1:6">
      <c r="A19" s="3" t="s">
        <v>224</v>
      </c>
      <c r="B19" s="3"/>
      <c r="C19" s="3"/>
      <c r="D19" s="3"/>
      <c r="E19" s="3"/>
      <c r="F19" s="7">
        <f>TRUNC(F18/12,2)</f>
        <v>40.65</v>
      </c>
    </row>
  </sheetData>
  <sheetProtection password="CC28" sheet="1" formatCells="0" objects="1"/>
  <mergeCells count="6">
    <mergeCell ref="A2:F2"/>
    <mergeCell ref="A7:E7"/>
    <mergeCell ref="A8:E8"/>
    <mergeCell ref="A10:F10"/>
    <mergeCell ref="A18:E18"/>
    <mergeCell ref="A19:E19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1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260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1320</v>
      </c>
      <c r="J23" s="93"/>
    </row>
    <row r="24" ht="25.5" customHeight="1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261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1320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1320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109.95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159.72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269.67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317.93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39.74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7.94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23.84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15.89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9.53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3.17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127.17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545.21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79.2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269.67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545.21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1109.51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8.44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26.4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44.94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26.4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106.18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0.0822</v>
      </c>
      <c r="J88" s="111">
        <f>TRUNC((I32+I73+I83)*I88,2)</f>
        <v>208.43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0.01</v>
      </c>
      <c r="J89" s="111">
        <f>TRUNC((I32+I73+I83)*I89,2)</f>
        <v>25.35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0.01</v>
      </c>
      <c r="J90" s="111">
        <f>TRUNC((I32+I73+I83)*I90,2)</f>
        <v>25.35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0.01</v>
      </c>
      <c r="J91" s="111">
        <f>TRUNC((I32+I73+I83)*I91,2)</f>
        <v>25.35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0.01</v>
      </c>
      <c r="J92" s="111">
        <f>TRUNC((I32+I73+I83)*I92,2)</f>
        <v>25.35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0.1222</v>
      </c>
      <c r="J94" s="172">
        <f>TRUNC(SUM(J88:J93),2)</f>
        <v>309.83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TRABALHADOR AGROP.'!F9</f>
        <v>70.11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f>'UNIF_EQUIP - TRABALHADOR AGROP.'!F23</f>
        <v>68.35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138.46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29.83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29.83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21.65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99.95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166.59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347.85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1320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1109.51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106.18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309.83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138.46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2983.98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347.85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3331.83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3"/>
  <sheetViews>
    <sheetView view="pageBreakPreview" zoomScale="80" zoomScaleNormal="100" zoomScaleSheetLayoutView="80" workbookViewId="0">
      <selection activeCell="E15" sqref="E15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60" spans="1:6">
      <c r="A4" s="186">
        <v>1</v>
      </c>
      <c r="B4" s="8" t="s">
        <v>262</v>
      </c>
      <c r="C4" s="13">
        <v>3</v>
      </c>
      <c r="D4" s="13" t="s">
        <v>218</v>
      </c>
      <c r="E4" s="6">
        <v>64.43</v>
      </c>
      <c r="F4" s="7">
        <f>E4*C4</f>
        <v>193.29</v>
      </c>
    </row>
    <row r="5" ht="60" spans="1:6">
      <c r="A5" s="186">
        <v>2</v>
      </c>
      <c r="B5" s="8" t="s">
        <v>263</v>
      </c>
      <c r="C5" s="13">
        <v>3</v>
      </c>
      <c r="D5" s="13" t="s">
        <v>218</v>
      </c>
      <c r="E5" s="6">
        <v>87.85</v>
      </c>
      <c r="F5" s="7">
        <f>E5*C5</f>
        <v>263.55</v>
      </c>
    </row>
    <row r="6" spans="1:6">
      <c r="A6" s="186">
        <v>3</v>
      </c>
      <c r="B6" s="8" t="s">
        <v>264</v>
      </c>
      <c r="C6" s="13">
        <v>2</v>
      </c>
      <c r="D6" s="13" t="s">
        <v>221</v>
      </c>
      <c r="E6" s="6">
        <v>187.57</v>
      </c>
      <c r="F6" s="7">
        <f>E6*C6</f>
        <v>375.14</v>
      </c>
    </row>
    <row r="7" ht="45" spans="1:6">
      <c r="A7" s="3">
        <v>4</v>
      </c>
      <c r="B7" s="4" t="s">
        <v>222</v>
      </c>
      <c r="C7" s="5">
        <v>1</v>
      </c>
      <c r="D7" s="5" t="s">
        <v>218</v>
      </c>
      <c r="E7" s="6">
        <v>9.41</v>
      </c>
      <c r="F7" s="9">
        <f>E7*C7</f>
        <v>9.41</v>
      </c>
    </row>
    <row r="8" spans="1:6">
      <c r="A8" s="10" t="s">
        <v>223</v>
      </c>
      <c r="B8" s="11"/>
      <c r="C8" s="11"/>
      <c r="D8" s="11"/>
      <c r="E8" s="12"/>
      <c r="F8" s="7">
        <f>SUM(F4:F7)</f>
        <v>841.39</v>
      </c>
    </row>
    <row r="9" spans="1:6">
      <c r="A9" s="10" t="s">
        <v>224</v>
      </c>
      <c r="B9" s="11"/>
      <c r="C9" s="11"/>
      <c r="D9" s="11"/>
      <c r="E9" s="12"/>
      <c r="F9" s="7">
        <f>TRUNC(F8/12,2)</f>
        <v>70.11</v>
      </c>
    </row>
    <row r="11" spans="1:6">
      <c r="A11" s="1" t="s">
        <v>231</v>
      </c>
      <c r="B11" s="1"/>
      <c r="C11" s="1"/>
      <c r="D11" s="1"/>
      <c r="E11" s="1"/>
      <c r="F11" s="1"/>
    </row>
    <row r="12" spans="1:6">
      <c r="A12" s="2" t="s">
        <v>211</v>
      </c>
      <c r="B12" s="2" t="s">
        <v>212</v>
      </c>
      <c r="C12" s="2" t="s">
        <v>213</v>
      </c>
      <c r="D12" s="2" t="s">
        <v>214</v>
      </c>
      <c r="E12" s="2" t="s">
        <v>215</v>
      </c>
      <c r="F12" s="2" t="s">
        <v>216</v>
      </c>
    </row>
    <row r="13" ht="30" spans="1:6">
      <c r="A13" s="186">
        <v>1</v>
      </c>
      <c r="B13" s="8" t="s">
        <v>265</v>
      </c>
      <c r="C13" s="13">
        <v>2</v>
      </c>
      <c r="D13" s="13" t="s">
        <v>218</v>
      </c>
      <c r="E13" s="6">
        <v>36.23</v>
      </c>
      <c r="F13" s="7">
        <f t="shared" ref="F13:F16" si="0">E13*C13</f>
        <v>72.46</v>
      </c>
    </row>
    <row r="14" ht="60" spans="1:6">
      <c r="A14" s="186">
        <v>2</v>
      </c>
      <c r="B14" s="8" t="s">
        <v>233</v>
      </c>
      <c r="C14" s="13">
        <v>40</v>
      </c>
      <c r="D14" s="13" t="s">
        <v>218</v>
      </c>
      <c r="E14" s="6">
        <v>1.41</v>
      </c>
      <c r="F14" s="7">
        <f t="shared" si="0"/>
        <v>56.4</v>
      </c>
    </row>
    <row r="15" ht="30" spans="1:6">
      <c r="A15" s="186">
        <v>3</v>
      </c>
      <c r="B15" s="8" t="s">
        <v>266</v>
      </c>
      <c r="C15" s="13">
        <v>1</v>
      </c>
      <c r="D15" s="13" t="s">
        <v>218</v>
      </c>
      <c r="E15" s="6">
        <v>50.44</v>
      </c>
      <c r="F15" s="7">
        <f t="shared" si="0"/>
        <v>50.44</v>
      </c>
    </row>
    <row r="16" ht="60" spans="1:6">
      <c r="A16" s="186">
        <v>4</v>
      </c>
      <c r="B16" s="8" t="s">
        <v>267</v>
      </c>
      <c r="C16" s="13">
        <v>2</v>
      </c>
      <c r="D16" s="13" t="s">
        <v>218</v>
      </c>
      <c r="E16" s="6">
        <v>44.63</v>
      </c>
      <c r="F16" s="7">
        <f t="shared" si="0"/>
        <v>89.26</v>
      </c>
    </row>
    <row r="17" ht="30" spans="1:6">
      <c r="A17" s="186">
        <v>5</v>
      </c>
      <c r="B17" s="8" t="s">
        <v>268</v>
      </c>
      <c r="C17" s="13">
        <v>2</v>
      </c>
      <c r="D17" s="13" t="s">
        <v>218</v>
      </c>
      <c r="E17" s="6">
        <v>22.28</v>
      </c>
      <c r="F17" s="7">
        <f t="shared" ref="F17:F21" si="1">E17*C17</f>
        <v>44.56</v>
      </c>
    </row>
    <row r="18" ht="45" spans="1:6">
      <c r="A18" s="186">
        <v>6</v>
      </c>
      <c r="B18" s="8" t="s">
        <v>234</v>
      </c>
      <c r="C18" s="13">
        <v>2</v>
      </c>
      <c r="D18" s="13" t="s">
        <v>221</v>
      </c>
      <c r="E18" s="6">
        <v>50.81</v>
      </c>
      <c r="F18" s="7">
        <f t="shared" si="1"/>
        <v>101.62</v>
      </c>
    </row>
    <row r="19" ht="75" spans="1:6">
      <c r="A19" s="186">
        <v>7</v>
      </c>
      <c r="B19" s="8" t="s">
        <v>269</v>
      </c>
      <c r="C19" s="13">
        <v>4</v>
      </c>
      <c r="D19" s="13" t="s">
        <v>221</v>
      </c>
      <c r="E19" s="6">
        <v>44.89</v>
      </c>
      <c r="F19" s="7">
        <f t="shared" si="1"/>
        <v>179.56</v>
      </c>
    </row>
    <row r="20" spans="1:6">
      <c r="A20" s="186">
        <v>8</v>
      </c>
      <c r="B20" s="8" t="s">
        <v>270</v>
      </c>
      <c r="C20" s="13">
        <v>2</v>
      </c>
      <c r="D20" s="13" t="s">
        <v>221</v>
      </c>
      <c r="E20" s="6">
        <v>50.95</v>
      </c>
      <c r="F20" s="7">
        <f t="shared" si="1"/>
        <v>101.9</v>
      </c>
    </row>
    <row r="21" ht="45" spans="1:6">
      <c r="A21" s="186">
        <v>9</v>
      </c>
      <c r="B21" s="8" t="s">
        <v>251</v>
      </c>
      <c r="C21" s="13">
        <v>2</v>
      </c>
      <c r="D21" s="13" t="s">
        <v>218</v>
      </c>
      <c r="E21" s="6">
        <v>62.03</v>
      </c>
      <c r="F21" s="7">
        <f t="shared" si="1"/>
        <v>124.06</v>
      </c>
    </row>
    <row r="22" spans="1:6">
      <c r="A22" s="3" t="s">
        <v>223</v>
      </c>
      <c r="B22" s="3"/>
      <c r="C22" s="3"/>
      <c r="D22" s="3"/>
      <c r="E22" s="3"/>
      <c r="F22" s="7">
        <f>SUM(F13:F21)</f>
        <v>820.26</v>
      </c>
    </row>
    <row r="23" spans="1:6">
      <c r="A23" s="3" t="s">
        <v>224</v>
      </c>
      <c r="B23" s="3"/>
      <c r="C23" s="3"/>
      <c r="D23" s="3"/>
      <c r="E23" s="3"/>
      <c r="F23" s="7">
        <f>TRUNC(F22/12,2)</f>
        <v>68.35</v>
      </c>
    </row>
  </sheetData>
  <sheetProtection password="CC28" sheet="1" formatCells="0" objects="1"/>
  <mergeCells count="6">
    <mergeCell ref="A2:F2"/>
    <mergeCell ref="A8:E8"/>
    <mergeCell ref="A9:E9"/>
    <mergeCell ref="A11:F11"/>
    <mergeCell ref="A22:E22"/>
    <mergeCell ref="A23:E23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5" zoomScaleNormal="85" zoomScaleSheetLayoutView="85" topLeftCell="C101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20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21</v>
      </c>
      <c r="D4" s="19"/>
      <c r="E4" s="19"/>
      <c r="F4" s="20" t="s">
        <v>22</v>
      </c>
      <c r="G4" s="21"/>
      <c r="H4" s="21"/>
      <c r="I4" s="21"/>
      <c r="J4" s="21"/>
    </row>
    <row r="5" spans="1:10">
      <c r="A5" s="14"/>
      <c r="B5" s="15"/>
      <c r="C5" s="19" t="s">
        <v>23</v>
      </c>
      <c r="D5" s="22"/>
      <c r="E5" s="22"/>
      <c r="F5" s="20" t="s">
        <v>24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25</v>
      </c>
      <c r="C7" s="18"/>
      <c r="D7" s="18"/>
      <c r="E7" s="18"/>
      <c r="F7" s="18"/>
      <c r="G7" s="18"/>
      <c r="H7" s="18"/>
      <c r="I7" s="18"/>
      <c r="J7" s="18"/>
      <c r="L7" s="81" t="s">
        <v>26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27</v>
      </c>
      <c r="C9" s="24" t="s">
        <v>28</v>
      </c>
      <c r="D9" s="25"/>
      <c r="E9" s="25"/>
      <c r="F9" s="25"/>
      <c r="G9" s="26"/>
      <c r="H9" s="27"/>
      <c r="I9" s="82"/>
      <c r="J9" s="83"/>
      <c r="L9" s="14" t="s">
        <v>29</v>
      </c>
    </row>
    <row r="10" spans="1:10">
      <c r="A10" s="14"/>
      <c r="B10" s="23" t="s">
        <v>30</v>
      </c>
      <c r="C10" s="24" t="s">
        <v>31</v>
      </c>
      <c r="D10" s="25"/>
      <c r="E10" s="25"/>
      <c r="F10" s="25"/>
      <c r="G10" s="26"/>
      <c r="H10" s="28" t="s">
        <v>32</v>
      </c>
      <c r="I10" s="84"/>
      <c r="J10" s="85"/>
    </row>
    <row r="11" spans="1:10">
      <c r="A11" s="14"/>
      <c r="B11" s="29" t="s">
        <v>33</v>
      </c>
      <c r="C11" s="24" t="s">
        <v>34</v>
      </c>
      <c r="D11" s="25"/>
      <c r="E11" s="25"/>
      <c r="F11" s="25"/>
      <c r="G11" s="25"/>
      <c r="H11" s="30" t="s">
        <v>35</v>
      </c>
      <c r="I11" s="86"/>
      <c r="J11" s="87"/>
    </row>
    <row r="12" spans="1:10">
      <c r="A12" s="14"/>
      <c r="B12" s="23" t="s">
        <v>36</v>
      </c>
      <c r="C12" s="31" t="s">
        <v>37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38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39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40</v>
      </c>
      <c r="D16" s="25"/>
      <c r="E16" s="25"/>
      <c r="F16" s="25"/>
      <c r="G16" s="25"/>
      <c r="H16" s="26"/>
      <c r="I16" s="29" t="s">
        <v>41</v>
      </c>
      <c r="J16" s="88"/>
    </row>
    <row r="17" spans="1:10">
      <c r="A17" s="14"/>
      <c r="B17" s="23">
        <v>2</v>
      </c>
      <c r="C17" s="31" t="s">
        <v>42</v>
      </c>
      <c r="D17" s="36" t="s">
        <v>43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44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45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46</v>
      </c>
      <c r="D21" s="41"/>
      <c r="E21" s="41"/>
      <c r="F21" s="41"/>
      <c r="G21" s="41"/>
      <c r="H21" s="42"/>
      <c r="I21" s="90" t="s">
        <v>47</v>
      </c>
      <c r="J21" s="91"/>
    </row>
    <row r="22" spans="1:10">
      <c r="A22" s="14"/>
      <c r="B22" s="39">
        <v>2</v>
      </c>
      <c r="C22" s="40" t="s">
        <v>48</v>
      </c>
      <c r="D22" s="41"/>
      <c r="E22" s="41"/>
      <c r="F22" s="41"/>
      <c r="G22" s="41"/>
      <c r="H22" s="42"/>
      <c r="I22" s="90" t="s">
        <v>271</v>
      </c>
      <c r="J22" s="91"/>
    </row>
    <row r="23" spans="1:10">
      <c r="A23" s="14"/>
      <c r="B23" s="39">
        <v>3</v>
      </c>
      <c r="C23" s="40" t="s">
        <v>50</v>
      </c>
      <c r="D23" s="41"/>
      <c r="E23" s="41"/>
      <c r="F23" s="41"/>
      <c r="G23" s="41"/>
      <c r="H23" s="42"/>
      <c r="I23" s="92">
        <v>1480.19</v>
      </c>
      <c r="J23" s="93"/>
    </row>
    <row r="24" spans="1:23">
      <c r="A24" s="14"/>
      <c r="B24" s="39">
        <v>4</v>
      </c>
      <c r="C24" s="40" t="s">
        <v>51</v>
      </c>
      <c r="D24" s="41"/>
      <c r="E24" s="41"/>
      <c r="F24" s="41"/>
      <c r="G24" s="41"/>
      <c r="H24" s="42"/>
      <c r="I24" s="94" t="s">
        <v>272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53</v>
      </c>
      <c r="D25" s="41"/>
      <c r="E25" s="41"/>
      <c r="F25" s="41"/>
      <c r="G25" s="41"/>
      <c r="H25" s="42"/>
      <c r="I25" s="97" t="s">
        <v>54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55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56</v>
      </c>
      <c r="D28" s="48"/>
      <c r="E28" s="48"/>
      <c r="F28" s="48"/>
      <c r="G28" s="48"/>
      <c r="H28" s="49"/>
      <c r="I28" s="100" t="s">
        <v>57</v>
      </c>
      <c r="J28" s="101"/>
    </row>
    <row r="29" spans="1:23">
      <c r="A29" s="14"/>
      <c r="B29" s="39" t="s">
        <v>27</v>
      </c>
      <c r="C29" s="24" t="s">
        <v>58</v>
      </c>
      <c r="D29" s="25"/>
      <c r="E29" s="25"/>
      <c r="F29" s="25"/>
      <c r="G29" s="25"/>
      <c r="H29" s="26"/>
      <c r="I29" s="102">
        <f>I23</f>
        <v>1480.19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30</v>
      </c>
      <c r="C30" s="51" t="s">
        <v>59</v>
      </c>
      <c r="D30" s="51"/>
      <c r="E30" s="52" t="s">
        <v>60</v>
      </c>
      <c r="F30" s="51" t="s">
        <v>61</v>
      </c>
      <c r="G30" s="51" t="s">
        <v>62</v>
      </c>
      <c r="H30" s="53">
        <v>0.3</v>
      </c>
      <c r="I30" s="102" t="str">
        <f>IF(F30="SIM",(TRUNC((I29*H30),2)),"-")</f>
        <v>-</v>
      </c>
      <c r="J30" s="103"/>
      <c r="L30" s="14" t="s">
        <v>63</v>
      </c>
    </row>
    <row r="31" spans="1:12">
      <c r="A31" s="14"/>
      <c r="B31" s="50" t="s">
        <v>33</v>
      </c>
      <c r="C31" s="51" t="s">
        <v>64</v>
      </c>
      <c r="D31" s="51"/>
      <c r="E31" s="54" t="s">
        <v>60</v>
      </c>
      <c r="F31" s="51" t="s">
        <v>61</v>
      </c>
      <c r="G31" s="51" t="s">
        <v>62</v>
      </c>
      <c r="H31" s="53">
        <v>0.2</v>
      </c>
      <c r="I31" s="102" t="str">
        <f>IF(F31="SIM",(TRUNC((1320*H31),2)),"-")</f>
        <v>-</v>
      </c>
      <c r="J31" s="103"/>
      <c r="L31" s="14" t="s">
        <v>65</v>
      </c>
    </row>
    <row r="32" spans="1:17">
      <c r="A32" s="14"/>
      <c r="B32" s="37" t="s">
        <v>66</v>
      </c>
      <c r="C32" s="38"/>
      <c r="D32" s="38"/>
      <c r="E32" s="38"/>
      <c r="F32" s="38"/>
      <c r="G32" s="38"/>
      <c r="H32" s="55"/>
      <c r="I32" s="106">
        <f>TRUNC(SUM(I29:I31),2)</f>
        <v>1480.19</v>
      </c>
      <c r="J32" s="107"/>
      <c r="L32" s="14" t="s">
        <v>67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68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69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70</v>
      </c>
      <c r="C36" s="37" t="s">
        <v>71</v>
      </c>
      <c r="D36" s="38"/>
      <c r="E36" s="38"/>
      <c r="F36" s="38"/>
      <c r="G36" s="38"/>
      <c r="H36" s="55"/>
      <c r="I36" s="46" t="s">
        <v>72</v>
      </c>
      <c r="J36" s="109" t="s">
        <v>57</v>
      </c>
    </row>
    <row r="37" spans="1:23">
      <c r="A37" s="14"/>
      <c r="B37" s="39" t="s">
        <v>27</v>
      </c>
      <c r="C37" s="40" t="s">
        <v>73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123.29</v>
      </c>
      <c r="L37" s="105" t="s">
        <v>74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30</v>
      </c>
      <c r="C38" s="40" t="s">
        <v>75</v>
      </c>
      <c r="D38" s="41"/>
      <c r="E38" s="41"/>
      <c r="F38" s="41"/>
      <c r="G38" s="41"/>
      <c r="H38" s="42"/>
      <c r="I38" s="110">
        <v>0.121</v>
      </c>
      <c r="J38" s="111">
        <f>TRUNC((I38*I32),2)</f>
        <v>179.1</v>
      </c>
      <c r="L38" s="105" t="s">
        <v>76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77</v>
      </c>
      <c r="C39" s="38"/>
      <c r="D39" s="38"/>
      <c r="E39" s="38"/>
      <c r="F39" s="38"/>
      <c r="G39" s="38"/>
      <c r="H39" s="55"/>
      <c r="I39" s="106">
        <f>TRUNC(SUM(J37:J38),2)</f>
        <v>302.39</v>
      </c>
      <c r="J39" s="107"/>
      <c r="L39" s="14" t="s">
        <v>78</v>
      </c>
    </row>
    <row r="40" ht="30.75" customHeight="1" spans="1:18">
      <c r="A40" s="14"/>
      <c r="B40" s="56" t="s">
        <v>79</v>
      </c>
      <c r="C40" s="57"/>
      <c r="D40" s="57"/>
      <c r="E40" s="57"/>
      <c r="F40" s="57"/>
      <c r="G40" s="57"/>
      <c r="H40" s="57"/>
      <c r="I40" s="57"/>
      <c r="J40" s="112"/>
      <c r="L40" s="113" t="s">
        <v>80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81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82</v>
      </c>
      <c r="C43" s="37" t="s">
        <v>83</v>
      </c>
      <c r="D43" s="38"/>
      <c r="E43" s="38"/>
      <c r="F43" s="38"/>
      <c r="G43" s="38"/>
      <c r="H43" s="55"/>
      <c r="I43" s="46" t="s">
        <v>72</v>
      </c>
      <c r="J43" s="109" t="s">
        <v>57</v>
      </c>
    </row>
    <row r="44" spans="1:12">
      <c r="A44" s="14"/>
      <c r="B44" s="39" t="s">
        <v>27</v>
      </c>
      <c r="C44" s="40" t="s">
        <v>84</v>
      </c>
      <c r="D44" s="41"/>
      <c r="E44" s="41"/>
      <c r="F44" s="41"/>
      <c r="G44" s="41"/>
      <c r="H44" s="42"/>
      <c r="I44" s="116">
        <v>0.2</v>
      </c>
      <c r="J44" s="117">
        <f>TRUNC((I32+I39)*I44,2)</f>
        <v>356.51</v>
      </c>
      <c r="K44" s="118"/>
      <c r="L44" s="14" t="s">
        <v>85</v>
      </c>
    </row>
    <row r="45" spans="1:12">
      <c r="A45" s="14"/>
      <c r="B45" s="39" t="s">
        <v>30</v>
      </c>
      <c r="C45" s="40" t="s">
        <v>86</v>
      </c>
      <c r="D45" s="41"/>
      <c r="E45" s="41"/>
      <c r="F45" s="41"/>
      <c r="G45" s="41"/>
      <c r="H45" s="42"/>
      <c r="I45" s="116">
        <v>0.025</v>
      </c>
      <c r="J45" s="117">
        <f>TRUNC((I32+I39)*I45,2)</f>
        <v>44.56</v>
      </c>
      <c r="K45" s="118"/>
      <c r="L45" s="14" t="s">
        <v>87</v>
      </c>
    </row>
    <row r="46" spans="1:12">
      <c r="A46" s="14"/>
      <c r="B46" s="39" t="s">
        <v>33</v>
      </c>
      <c r="C46" s="61" t="s">
        <v>88</v>
      </c>
      <c r="D46" s="62"/>
      <c r="E46" s="50" t="s">
        <v>89</v>
      </c>
      <c r="F46" s="63">
        <v>1</v>
      </c>
      <c r="G46" s="64" t="s">
        <v>90</v>
      </c>
      <c r="H46" s="65">
        <v>0.5</v>
      </c>
      <c r="I46" s="110">
        <f>F46*H46/100</f>
        <v>0.005</v>
      </c>
      <c r="J46" s="117">
        <f>TRUNC((I32+I39)*I46,2)</f>
        <v>8.91</v>
      </c>
      <c r="K46" s="118"/>
      <c r="L46" s="14" t="s">
        <v>91</v>
      </c>
    </row>
    <row r="47" spans="1:12">
      <c r="A47" s="14"/>
      <c r="B47" s="39" t="s">
        <v>36</v>
      </c>
      <c r="C47" s="40" t="s">
        <v>92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26.73</v>
      </c>
      <c r="K47" s="118"/>
      <c r="L47" s="14" t="s">
        <v>93</v>
      </c>
    </row>
    <row r="48" spans="1:12">
      <c r="A48" s="14"/>
      <c r="B48" s="39" t="s">
        <v>94</v>
      </c>
      <c r="C48" s="40" t="s">
        <v>95</v>
      </c>
      <c r="D48" s="41"/>
      <c r="E48" s="41"/>
      <c r="F48" s="41"/>
      <c r="G48" s="41"/>
      <c r="H48" s="42"/>
      <c r="I48" s="119">
        <v>0.01</v>
      </c>
      <c r="J48" s="117">
        <f>TRUNC((I32+I39)*I48,2)</f>
        <v>17.82</v>
      </c>
      <c r="K48" s="118"/>
      <c r="L48" s="14" t="s">
        <v>96</v>
      </c>
    </row>
    <row r="49" spans="1:12">
      <c r="A49" s="14"/>
      <c r="B49" s="39" t="s">
        <v>97</v>
      </c>
      <c r="C49" s="40" t="s">
        <v>98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10.69</v>
      </c>
      <c r="K49" s="118"/>
      <c r="L49" s="14" t="s">
        <v>99</v>
      </c>
    </row>
    <row r="50" spans="1:12">
      <c r="A50" s="14"/>
      <c r="B50" s="39" t="s">
        <v>100</v>
      </c>
      <c r="C50" s="40" t="s">
        <v>101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3.56</v>
      </c>
      <c r="K50" s="118"/>
      <c r="L50" s="14" t="s">
        <v>102</v>
      </c>
    </row>
    <row r="51" spans="1:12">
      <c r="A51" s="14"/>
      <c r="B51" s="39" t="s">
        <v>103</v>
      </c>
      <c r="C51" s="40" t="s">
        <v>104</v>
      </c>
      <c r="D51" s="41"/>
      <c r="E51" s="41"/>
      <c r="F51" s="41"/>
      <c r="G51" s="41"/>
      <c r="H51" s="42"/>
      <c r="I51" s="119">
        <v>0.08</v>
      </c>
      <c r="J51" s="117">
        <f>TRUNC((I32+I39)*I51,2)</f>
        <v>142.6</v>
      </c>
      <c r="K51" s="118"/>
      <c r="L51" s="14" t="s">
        <v>105</v>
      </c>
    </row>
    <row r="52" spans="1:12">
      <c r="A52" s="14"/>
      <c r="B52" s="37" t="s">
        <v>106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611.38</v>
      </c>
      <c r="K52" s="118"/>
      <c r="L52" s="14" t="s">
        <v>107</v>
      </c>
    </row>
    <row r="53" spans="1:10">
      <c r="A53" s="14"/>
      <c r="B53" s="66" t="s">
        <v>108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109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110</v>
      </c>
      <c r="C56" s="37" t="s">
        <v>111</v>
      </c>
      <c r="D56" s="38"/>
      <c r="E56" s="38"/>
      <c r="F56" s="38"/>
      <c r="G56" s="38"/>
      <c r="H56" s="55"/>
      <c r="I56" s="37" t="s">
        <v>57</v>
      </c>
      <c r="J56" s="55"/>
    </row>
    <row r="57" spans="1:38">
      <c r="A57" s="14"/>
      <c r="B57" s="68" t="s">
        <v>27</v>
      </c>
      <c r="C57" s="69" t="s">
        <v>112</v>
      </c>
      <c r="D57" s="39" t="s">
        <v>113</v>
      </c>
      <c r="E57" s="39" t="s">
        <v>114</v>
      </c>
      <c r="F57" s="39" t="s">
        <v>115</v>
      </c>
      <c r="G57" s="39" t="s">
        <v>116</v>
      </c>
      <c r="H57" s="39" t="s">
        <v>117</v>
      </c>
      <c r="I57" s="123">
        <f>TRUNC(IF(D58="NÃO",0,(E58*F58*G58)-H58),2)</f>
        <v>0</v>
      </c>
      <c r="J57" s="124"/>
      <c r="L57" s="14" t="s">
        <v>118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61</v>
      </c>
      <c r="E58" s="73">
        <v>4.5</v>
      </c>
      <c r="F58" s="39">
        <v>2</v>
      </c>
      <c r="G58" s="23">
        <f>TRUNC(254/12,2)</f>
        <v>21.16</v>
      </c>
      <c r="H58" s="74">
        <f>I29*0.06</f>
        <v>88.8114</v>
      </c>
      <c r="I58" s="125"/>
      <c r="J58" s="126"/>
      <c r="L58" s="14" t="s">
        <v>119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30</v>
      </c>
      <c r="C59" s="69" t="s">
        <v>120</v>
      </c>
      <c r="D59" s="75" t="s">
        <v>121</v>
      </c>
      <c r="E59" s="39" t="s">
        <v>113</v>
      </c>
      <c r="F59" s="39" t="s">
        <v>114</v>
      </c>
      <c r="G59" s="39" t="s">
        <v>116</v>
      </c>
      <c r="H59" s="39" t="s">
        <v>117</v>
      </c>
      <c r="I59" s="123">
        <f>TRUNC(IF(E60="NÃO",0,(F60*G60)-H60),2)</f>
        <v>276.13</v>
      </c>
      <c r="J59" s="124"/>
      <c r="L59" s="14" t="s">
        <v>122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123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124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33</v>
      </c>
      <c r="C61" s="77" t="s">
        <v>125</v>
      </c>
      <c r="D61" s="78"/>
      <c r="E61" s="78"/>
      <c r="F61" s="78"/>
      <c r="G61" s="78"/>
      <c r="H61" s="79"/>
      <c r="I61" s="127">
        <v>3.5</v>
      </c>
      <c r="J61" s="128"/>
      <c r="L61" s="14" t="s">
        <v>126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36</v>
      </c>
      <c r="C62" s="77" t="s">
        <v>127</v>
      </c>
      <c r="D62" s="78"/>
      <c r="E62" s="78"/>
      <c r="F62" s="78"/>
      <c r="G62" s="78"/>
      <c r="H62" s="79"/>
      <c r="I62" s="127">
        <v>15</v>
      </c>
      <c r="J62" s="128"/>
      <c r="L62" s="14" t="s">
        <v>128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77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129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130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131</v>
      </c>
      <c r="D69" s="142"/>
      <c r="E69" s="142"/>
      <c r="F69" s="142"/>
      <c r="G69" s="142"/>
      <c r="H69" s="143"/>
      <c r="I69" s="141" t="s">
        <v>57</v>
      </c>
      <c r="J69" s="143"/>
    </row>
    <row r="70" spans="1:12">
      <c r="A70" s="14"/>
      <c r="B70" s="50" t="s">
        <v>70</v>
      </c>
      <c r="C70" s="61" t="s">
        <v>132</v>
      </c>
      <c r="D70" s="144"/>
      <c r="E70" s="144"/>
      <c r="F70" s="144"/>
      <c r="G70" s="144"/>
      <c r="H70" s="62"/>
      <c r="I70" s="102">
        <f>I39</f>
        <v>302.39</v>
      </c>
      <c r="J70" s="103"/>
      <c r="L70" s="14" t="s">
        <v>133</v>
      </c>
    </row>
    <row r="71" spans="1:12">
      <c r="A71" s="14"/>
      <c r="B71" s="50" t="s">
        <v>82</v>
      </c>
      <c r="C71" s="61" t="s">
        <v>83</v>
      </c>
      <c r="D71" s="144"/>
      <c r="E71" s="144"/>
      <c r="F71" s="144"/>
      <c r="G71" s="144"/>
      <c r="H71" s="62"/>
      <c r="I71" s="102">
        <f>J52</f>
        <v>611.38</v>
      </c>
      <c r="J71" s="103"/>
      <c r="L71" s="14" t="s">
        <v>134</v>
      </c>
    </row>
    <row r="72" spans="1:12">
      <c r="A72" s="14"/>
      <c r="B72" s="50" t="s">
        <v>110</v>
      </c>
      <c r="C72" s="61" t="s">
        <v>111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135</v>
      </c>
    </row>
    <row r="73" spans="1:12">
      <c r="A73" s="14"/>
      <c r="B73" s="37" t="s">
        <v>77</v>
      </c>
      <c r="C73" s="38"/>
      <c r="D73" s="38"/>
      <c r="E73" s="38"/>
      <c r="F73" s="38"/>
      <c r="G73" s="38"/>
      <c r="H73" s="55"/>
      <c r="I73" s="106">
        <f>TRUNC(SUM(I70:J72),2)</f>
        <v>1208.4</v>
      </c>
      <c r="J73" s="107"/>
      <c r="L73" s="14" t="s">
        <v>136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137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138</v>
      </c>
      <c r="D76" s="38"/>
      <c r="E76" s="38"/>
      <c r="F76" s="38"/>
      <c r="G76" s="38"/>
      <c r="H76" s="55"/>
      <c r="I76" s="46" t="s">
        <v>72</v>
      </c>
      <c r="J76" s="109" t="s">
        <v>57</v>
      </c>
    </row>
    <row r="77" spans="1:24">
      <c r="A77" s="14"/>
      <c r="B77" s="39" t="s">
        <v>27</v>
      </c>
      <c r="C77" s="40" t="s">
        <v>139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9.32</v>
      </c>
      <c r="L77" s="165" t="s">
        <v>140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30</v>
      </c>
      <c r="C78" s="40" t="s">
        <v>141</v>
      </c>
      <c r="D78" s="41"/>
      <c r="E78" s="41"/>
      <c r="F78" s="41"/>
      <c r="G78" s="41"/>
      <c r="H78" s="42"/>
      <c r="I78" s="166">
        <v>0</v>
      </c>
      <c r="J78" s="117" t="s">
        <v>19</v>
      </c>
      <c r="L78" s="165" t="s">
        <v>142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33</v>
      </c>
      <c r="C79" s="40" t="s">
        <v>143</v>
      </c>
      <c r="D79" s="41"/>
      <c r="E79" s="41"/>
      <c r="F79" s="41"/>
      <c r="G79" s="41"/>
      <c r="H79" s="42"/>
      <c r="I79" s="164">
        <v>0.02</v>
      </c>
      <c r="J79" s="117">
        <f>TRUNC(I32*I79,2)</f>
        <v>29.6</v>
      </c>
      <c r="K79" s="167"/>
      <c r="L79" s="165" t="s">
        <v>144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36</v>
      </c>
      <c r="C80" s="40" t="s">
        <v>145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49.73</v>
      </c>
      <c r="L80" s="165" t="s">
        <v>146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94</v>
      </c>
      <c r="C81" s="40" t="s">
        <v>147</v>
      </c>
      <c r="D81" s="41"/>
      <c r="E81" s="41"/>
      <c r="F81" s="41"/>
      <c r="G81" s="41"/>
      <c r="H81" s="42"/>
      <c r="I81" s="166">
        <v>0</v>
      </c>
      <c r="J81" s="117" t="s">
        <v>19</v>
      </c>
      <c r="L81" s="165" t="s">
        <v>142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97</v>
      </c>
      <c r="C82" s="40" t="s">
        <v>148</v>
      </c>
      <c r="D82" s="41"/>
      <c r="E82" s="41"/>
      <c r="F82" s="41"/>
      <c r="G82" s="41"/>
      <c r="H82" s="42"/>
      <c r="I82" s="164">
        <v>0.02</v>
      </c>
      <c r="J82" s="117">
        <f>TRUNC(I32*I82,2)</f>
        <v>29.6</v>
      </c>
      <c r="L82" s="168" t="s">
        <v>149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77</v>
      </c>
      <c r="C83" s="38"/>
      <c r="D83" s="38"/>
      <c r="E83" s="38"/>
      <c r="F83" s="38"/>
      <c r="G83" s="38"/>
      <c r="H83" s="55"/>
      <c r="I83" s="106">
        <f>TRUNC(SUM(J77:J82),2)</f>
        <v>118.25</v>
      </c>
      <c r="J83" s="107"/>
      <c r="L83" s="165" t="s">
        <v>150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151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152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153</v>
      </c>
      <c r="C87" s="37" t="s">
        <v>154</v>
      </c>
      <c r="D87" s="38"/>
      <c r="E87" s="38"/>
      <c r="F87" s="38"/>
      <c r="G87" s="38"/>
      <c r="H87" s="55"/>
      <c r="I87" s="46" t="s">
        <v>72</v>
      </c>
      <c r="J87" s="46" t="s">
        <v>57</v>
      </c>
    </row>
    <row r="88" spans="1:12">
      <c r="A88" s="14"/>
      <c r="B88" s="39" t="s">
        <v>27</v>
      </c>
      <c r="C88" s="40" t="s">
        <v>155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156</v>
      </c>
    </row>
    <row r="89" spans="1:12">
      <c r="A89" s="14"/>
      <c r="B89" s="39" t="s">
        <v>30</v>
      </c>
      <c r="C89" s="40" t="s">
        <v>157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158</v>
      </c>
    </row>
    <row r="90" spans="1:12">
      <c r="A90" s="14"/>
      <c r="B90" s="39" t="s">
        <v>33</v>
      </c>
      <c r="C90" s="40" t="s">
        <v>159</v>
      </c>
      <c r="D90" s="41"/>
      <c r="E90" s="41"/>
      <c r="F90" s="41"/>
      <c r="G90" s="41"/>
      <c r="H90" s="42"/>
      <c r="I90" s="116">
        <v>0</v>
      </c>
      <c r="J90" s="111">
        <v>0</v>
      </c>
      <c r="L90" s="165" t="s">
        <v>160</v>
      </c>
    </row>
    <row r="91" spans="1:12">
      <c r="A91" s="14"/>
      <c r="B91" s="39" t="s">
        <v>36</v>
      </c>
      <c r="C91" s="40" t="s">
        <v>161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162</v>
      </c>
    </row>
    <row r="92" spans="1:12">
      <c r="A92" s="14"/>
      <c r="B92" s="39" t="s">
        <v>94</v>
      </c>
      <c r="C92" s="40" t="s">
        <v>163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164</v>
      </c>
    </row>
    <row r="93" spans="1:12">
      <c r="A93" s="14"/>
      <c r="B93" s="39" t="s">
        <v>97</v>
      </c>
      <c r="C93" s="146" t="s">
        <v>165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166</v>
      </c>
    </row>
    <row r="94" spans="1:12">
      <c r="A94" s="14"/>
      <c r="B94" s="37" t="s">
        <v>77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150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167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168</v>
      </c>
      <c r="D97" s="38"/>
      <c r="E97" s="38"/>
      <c r="F97" s="38"/>
      <c r="G97" s="38"/>
      <c r="H97" s="55"/>
      <c r="I97" s="37" t="s">
        <v>57</v>
      </c>
      <c r="J97" s="55"/>
      <c r="L97" s="173"/>
    </row>
    <row r="98" spans="1:12">
      <c r="A98" s="14"/>
      <c r="B98" s="50" t="s">
        <v>27</v>
      </c>
      <c r="C98" s="61" t="s">
        <v>169</v>
      </c>
      <c r="D98" s="144"/>
      <c r="E98" s="144"/>
      <c r="F98" s="144"/>
      <c r="G98" s="144"/>
      <c r="H98" s="62"/>
      <c r="I98" s="174">
        <f>'UNIF_EQUIP - JARDINEIRO'!F8</f>
        <v>54.93</v>
      </c>
      <c r="J98" s="175"/>
      <c r="L98" s="165" t="s">
        <v>170</v>
      </c>
    </row>
    <row r="99" spans="1:1023">
      <c r="A99" s="14"/>
      <c r="B99" s="50" t="s">
        <v>30</v>
      </c>
      <c r="C99" s="61" t="s">
        <v>171</v>
      </c>
      <c r="D99" s="144"/>
      <c r="E99" s="144"/>
      <c r="F99" s="144"/>
      <c r="G99" s="144"/>
      <c r="H99" s="62"/>
      <c r="I99" s="174">
        <f>'UNIF_EQUIP - JARDINEIRO'!F24</f>
        <v>92.73</v>
      </c>
      <c r="J99" s="175"/>
      <c r="L99" s="165" t="s">
        <v>172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77</v>
      </c>
      <c r="C100" s="38"/>
      <c r="D100" s="38"/>
      <c r="E100" s="38"/>
      <c r="F100" s="38"/>
      <c r="G100" s="38"/>
      <c r="H100" s="55"/>
      <c r="I100" s="106">
        <f>TRUNC(SUM(I98:I99),2)</f>
        <v>147.66</v>
      </c>
      <c r="J100" s="107"/>
      <c r="L100" s="165" t="s">
        <v>78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173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174</v>
      </c>
      <c r="D103" s="150"/>
      <c r="E103" s="150"/>
      <c r="F103" s="150"/>
      <c r="G103" s="150"/>
      <c r="H103" s="151"/>
      <c r="I103" s="140" t="s">
        <v>72</v>
      </c>
      <c r="J103" s="140" t="s">
        <v>57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27</v>
      </c>
      <c r="C104" s="61" t="s">
        <v>175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29.54</v>
      </c>
      <c r="K104" s="104"/>
      <c r="L104" s="165" t="s">
        <v>176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30</v>
      </c>
      <c r="C105" s="61" t="s">
        <v>177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29.54</v>
      </c>
      <c r="K105" s="104"/>
      <c r="L105" s="165" t="s">
        <v>178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33</v>
      </c>
      <c r="C106" s="61" t="s">
        <v>179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180</v>
      </c>
      <c r="C107" s="153"/>
      <c r="D107" s="154" t="s">
        <v>181</v>
      </c>
      <c r="E107" s="155" t="s">
        <v>182</v>
      </c>
      <c r="F107" s="156"/>
      <c r="G107" s="156"/>
      <c r="H107" s="157"/>
      <c r="I107" s="164">
        <v>0.0065</v>
      </c>
      <c r="J107" s="176">
        <f>TRUNC((((I120+J104+J105)/(1-(I110)))*I107),2)</f>
        <v>21.44</v>
      </c>
      <c r="K107" s="104"/>
      <c r="L107" s="177" t="s">
        <v>183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184</v>
      </c>
      <c r="C108" s="153"/>
      <c r="D108" s="158"/>
      <c r="E108" s="155" t="s">
        <v>185</v>
      </c>
      <c r="F108" s="156"/>
      <c r="G108" s="156"/>
      <c r="H108" s="157"/>
      <c r="I108" s="178">
        <v>0.03</v>
      </c>
      <c r="J108" s="176">
        <f>TRUNC((((I120+J104+J105)/(1-(I110)))*I108),2)</f>
        <v>98.96</v>
      </c>
      <c r="K108" s="104"/>
      <c r="L108" s="177" t="s">
        <v>186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187</v>
      </c>
      <c r="C109" s="153"/>
      <c r="D109" s="159" t="s">
        <v>188</v>
      </c>
      <c r="E109" s="155" t="s">
        <v>189</v>
      </c>
      <c r="F109" s="156"/>
      <c r="G109" s="156"/>
      <c r="H109" s="157"/>
      <c r="I109" s="164">
        <v>0.05</v>
      </c>
      <c r="J109" s="176">
        <f>TRUNC((((I120+J104+J105)/(1-(I110)))*I109),2)</f>
        <v>164.94</v>
      </c>
      <c r="K109" s="104"/>
      <c r="L109" s="177" t="s">
        <v>190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106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344.42</v>
      </c>
      <c r="K110" s="104"/>
      <c r="L110" s="165" t="s">
        <v>191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192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193</v>
      </c>
      <c r="C114" s="142"/>
      <c r="D114" s="142"/>
      <c r="E114" s="142"/>
      <c r="F114" s="142"/>
      <c r="G114" s="142"/>
      <c r="H114" s="143"/>
      <c r="I114" s="141" t="s">
        <v>57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27</v>
      </c>
      <c r="C115" s="61" t="s">
        <v>194</v>
      </c>
      <c r="D115" s="144"/>
      <c r="E115" s="144"/>
      <c r="F115" s="144"/>
      <c r="G115" s="144"/>
      <c r="H115" s="62"/>
      <c r="I115" s="102">
        <f>I32</f>
        <v>1480.19</v>
      </c>
      <c r="J115" s="103"/>
      <c r="K115" s="104"/>
      <c r="L115" s="165" t="s">
        <v>195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30</v>
      </c>
      <c r="C116" s="61" t="s">
        <v>196</v>
      </c>
      <c r="D116" s="144"/>
      <c r="E116" s="144"/>
      <c r="F116" s="144"/>
      <c r="G116" s="144"/>
      <c r="H116" s="62"/>
      <c r="I116" s="102">
        <f>I73</f>
        <v>1208.4</v>
      </c>
      <c r="J116" s="103"/>
      <c r="K116" s="104"/>
      <c r="L116" s="165" t="s">
        <v>197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33</v>
      </c>
      <c r="C117" s="61" t="s">
        <v>198</v>
      </c>
      <c r="D117" s="144"/>
      <c r="E117" s="144"/>
      <c r="F117" s="144"/>
      <c r="G117" s="144"/>
      <c r="H117" s="62"/>
      <c r="I117" s="102">
        <f>I83</f>
        <v>118.25</v>
      </c>
      <c r="J117" s="103"/>
      <c r="K117" s="104"/>
      <c r="L117" s="165" t="s">
        <v>199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36</v>
      </c>
      <c r="C118" s="61" t="s">
        <v>200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201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94</v>
      </c>
      <c r="C119" s="61" t="s">
        <v>202</v>
      </c>
      <c r="D119" s="144"/>
      <c r="E119" s="144"/>
      <c r="F119" s="144"/>
      <c r="G119" s="144"/>
      <c r="H119" s="62"/>
      <c r="I119" s="102">
        <f>I100</f>
        <v>147.66</v>
      </c>
      <c r="J119" s="103"/>
      <c r="K119" s="104"/>
      <c r="L119" s="165" t="s">
        <v>203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204</v>
      </c>
      <c r="C120" s="38"/>
      <c r="D120" s="38"/>
      <c r="E120" s="38"/>
      <c r="F120" s="38"/>
      <c r="G120" s="38"/>
      <c r="H120" s="55"/>
      <c r="I120" s="181">
        <f>TRUNC(SUM(I115:J119),2)</f>
        <v>2954.5</v>
      </c>
      <c r="J120" s="182"/>
      <c r="K120" s="104"/>
      <c r="L120" s="165" t="s">
        <v>205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97</v>
      </c>
      <c r="C121" s="61" t="s">
        <v>206</v>
      </c>
      <c r="D121" s="144"/>
      <c r="E121" s="144"/>
      <c r="F121" s="144"/>
      <c r="G121" s="144"/>
      <c r="H121" s="62"/>
      <c r="I121" s="102">
        <f>J110</f>
        <v>344.42</v>
      </c>
      <c r="J121" s="103"/>
      <c r="K121" s="104"/>
      <c r="L121" s="165" t="s">
        <v>207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208</v>
      </c>
      <c r="C122" s="38"/>
      <c r="D122" s="38"/>
      <c r="E122" s="38"/>
      <c r="F122" s="38"/>
      <c r="G122" s="38"/>
      <c r="H122" s="55"/>
      <c r="I122" s="181">
        <f>TRUNC((I120+I121),2)</f>
        <v>3298.92</v>
      </c>
      <c r="J122" s="182"/>
      <c r="K122" s="104"/>
      <c r="L122" s="165" t="s">
        <v>209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4"/>
  <sheetViews>
    <sheetView view="pageBreakPreview" zoomScale="80" zoomScaleNormal="100" zoomScaleSheetLayoutView="80" workbookViewId="0">
      <selection activeCell="E19" sqref="E19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210</v>
      </c>
      <c r="B2" s="1"/>
      <c r="C2" s="1"/>
      <c r="D2" s="1"/>
      <c r="E2" s="1"/>
      <c r="F2" s="1"/>
    </row>
    <row r="3" spans="1:6">
      <c r="A3" s="2" t="s">
        <v>211</v>
      </c>
      <c r="B3" s="2" t="s">
        <v>212</v>
      </c>
      <c r="C3" s="2" t="s">
        <v>213</v>
      </c>
      <c r="D3" s="2" t="s">
        <v>214</v>
      </c>
      <c r="E3" s="2" t="s">
        <v>215</v>
      </c>
      <c r="F3" s="2" t="s">
        <v>216</v>
      </c>
    </row>
    <row r="4" ht="60" spans="1:6">
      <c r="A4" s="3">
        <v>1</v>
      </c>
      <c r="B4" s="4" t="s">
        <v>256</v>
      </c>
      <c r="C4" s="5">
        <v>3</v>
      </c>
      <c r="D4" s="5" t="s">
        <v>218</v>
      </c>
      <c r="E4" s="6">
        <v>169.25</v>
      </c>
      <c r="F4" s="7">
        <f>E4*C4</f>
        <v>507.75</v>
      </c>
    </row>
    <row r="5" ht="30" spans="1:6">
      <c r="A5" s="3">
        <v>2</v>
      </c>
      <c r="B5" s="8" t="s">
        <v>273</v>
      </c>
      <c r="C5" s="5">
        <v>2</v>
      </c>
      <c r="D5" s="5" t="s">
        <v>221</v>
      </c>
      <c r="E5" s="6">
        <v>71.01</v>
      </c>
      <c r="F5" s="7">
        <f>E5*C5</f>
        <v>142.02</v>
      </c>
    </row>
    <row r="6" ht="45" spans="1:6">
      <c r="A6" s="3">
        <v>3</v>
      </c>
      <c r="B6" s="4" t="s">
        <v>222</v>
      </c>
      <c r="C6" s="5">
        <v>1</v>
      </c>
      <c r="D6" s="5" t="s">
        <v>218</v>
      </c>
      <c r="E6" s="6">
        <v>9.41</v>
      </c>
      <c r="F6" s="9">
        <f>E6*C6</f>
        <v>9.41</v>
      </c>
    </row>
    <row r="7" spans="1:6">
      <c r="A7" s="10" t="s">
        <v>223</v>
      </c>
      <c r="B7" s="11"/>
      <c r="C7" s="11"/>
      <c r="D7" s="11"/>
      <c r="E7" s="12"/>
      <c r="F7" s="7">
        <f>SUM(F4:F6)</f>
        <v>659.18</v>
      </c>
    </row>
    <row r="8" spans="1:6">
      <c r="A8" s="10" t="s">
        <v>224</v>
      </c>
      <c r="B8" s="11"/>
      <c r="C8" s="11"/>
      <c r="D8" s="11"/>
      <c r="E8" s="12"/>
      <c r="F8" s="7">
        <f>TRUNC(F7/12,2)</f>
        <v>54.93</v>
      </c>
    </row>
    <row r="10" spans="1:6">
      <c r="A10" s="1" t="s">
        <v>231</v>
      </c>
      <c r="B10" s="1"/>
      <c r="C10" s="1"/>
      <c r="D10" s="1"/>
      <c r="E10" s="1"/>
      <c r="F10" s="1"/>
    </row>
    <row r="11" spans="1:6">
      <c r="A11" s="2" t="s">
        <v>211</v>
      </c>
      <c r="B11" s="2" t="s">
        <v>212</v>
      </c>
      <c r="C11" s="2" t="s">
        <v>213</v>
      </c>
      <c r="D11" s="2" t="s">
        <v>214</v>
      </c>
      <c r="E11" s="2" t="s">
        <v>215</v>
      </c>
      <c r="F11" s="2" t="s">
        <v>216</v>
      </c>
    </row>
    <row r="12" ht="30" spans="1:6">
      <c r="A12" s="3">
        <v>1</v>
      </c>
      <c r="B12" s="8" t="s">
        <v>274</v>
      </c>
      <c r="C12" s="13">
        <v>2</v>
      </c>
      <c r="D12" s="13" t="s">
        <v>218</v>
      </c>
      <c r="E12" s="6">
        <v>22.28</v>
      </c>
      <c r="F12" s="7">
        <f t="shared" ref="F12:F16" si="0">E12*C12</f>
        <v>44.56</v>
      </c>
    </row>
    <row r="13" ht="60" spans="1:6">
      <c r="A13" s="3">
        <v>2</v>
      </c>
      <c r="B13" s="8" t="s">
        <v>275</v>
      </c>
      <c r="C13" s="13">
        <v>4</v>
      </c>
      <c r="D13" s="13" t="s">
        <v>218</v>
      </c>
      <c r="E13" s="6">
        <v>44.63</v>
      </c>
      <c r="F13" s="7">
        <f t="shared" si="0"/>
        <v>178.52</v>
      </c>
    </row>
    <row r="14" ht="45" spans="1:6">
      <c r="A14" s="3">
        <v>3</v>
      </c>
      <c r="B14" s="8" t="s">
        <v>234</v>
      </c>
      <c r="C14" s="13">
        <v>4</v>
      </c>
      <c r="D14" s="13" t="s">
        <v>221</v>
      </c>
      <c r="E14" s="6">
        <v>50.81</v>
      </c>
      <c r="F14" s="7">
        <f t="shared" si="0"/>
        <v>203.24</v>
      </c>
    </row>
    <row r="15" ht="75" spans="1:6">
      <c r="A15" s="3">
        <v>4</v>
      </c>
      <c r="B15" s="8" t="s">
        <v>269</v>
      </c>
      <c r="C15" s="13">
        <v>4</v>
      </c>
      <c r="D15" s="13" t="s">
        <v>221</v>
      </c>
      <c r="E15" s="6">
        <v>44.89</v>
      </c>
      <c r="F15" s="7">
        <f t="shared" si="0"/>
        <v>179.56</v>
      </c>
    </row>
    <row r="16" ht="30" spans="1:6">
      <c r="A16" s="3">
        <v>5</v>
      </c>
      <c r="B16" s="8" t="s">
        <v>265</v>
      </c>
      <c r="C16" s="13">
        <v>2</v>
      </c>
      <c r="D16" s="13" t="s">
        <v>218</v>
      </c>
      <c r="E16" s="6">
        <v>36.23</v>
      </c>
      <c r="F16" s="7">
        <f t="shared" si="0"/>
        <v>72.46</v>
      </c>
    </row>
    <row r="17" spans="1:6">
      <c r="A17" s="3">
        <v>6</v>
      </c>
      <c r="B17" s="8" t="s">
        <v>276</v>
      </c>
      <c r="C17" s="13">
        <v>2</v>
      </c>
      <c r="D17" s="13" t="s">
        <v>218</v>
      </c>
      <c r="E17" s="6">
        <v>31.75</v>
      </c>
      <c r="F17" s="7">
        <f t="shared" ref="F17:F22" si="1">E17*C17</f>
        <v>63.5</v>
      </c>
    </row>
    <row r="18" ht="60" spans="1:6">
      <c r="A18" s="3">
        <v>7</v>
      </c>
      <c r="B18" s="8" t="s">
        <v>277</v>
      </c>
      <c r="C18" s="13">
        <v>40</v>
      </c>
      <c r="D18" s="13" t="s">
        <v>218</v>
      </c>
      <c r="E18" s="6">
        <v>1.41</v>
      </c>
      <c r="F18" s="7">
        <f t="shared" si="1"/>
        <v>56.4</v>
      </c>
    </row>
    <row r="19" spans="1:6">
      <c r="A19" s="3">
        <v>8</v>
      </c>
      <c r="B19" s="8" t="s">
        <v>270</v>
      </c>
      <c r="C19" s="13">
        <v>2</v>
      </c>
      <c r="D19" s="13" t="s">
        <v>221</v>
      </c>
      <c r="E19" s="6">
        <v>50.95</v>
      </c>
      <c r="F19" s="7">
        <f t="shared" si="1"/>
        <v>101.9</v>
      </c>
    </row>
    <row r="20" spans="1:6">
      <c r="A20" s="3">
        <v>9</v>
      </c>
      <c r="B20" s="8" t="s">
        <v>278</v>
      </c>
      <c r="C20" s="13">
        <v>1</v>
      </c>
      <c r="D20" s="13" t="s">
        <v>218</v>
      </c>
      <c r="E20" s="6">
        <v>38.2</v>
      </c>
      <c r="F20" s="7">
        <f t="shared" si="1"/>
        <v>38.2</v>
      </c>
    </row>
    <row r="21" ht="45" spans="1:6">
      <c r="A21" s="3">
        <v>10</v>
      </c>
      <c r="B21" s="8" t="s">
        <v>251</v>
      </c>
      <c r="C21" s="13">
        <v>2</v>
      </c>
      <c r="D21" s="13" t="s">
        <v>218</v>
      </c>
      <c r="E21" s="6">
        <v>62.03</v>
      </c>
      <c r="F21" s="7">
        <f t="shared" si="1"/>
        <v>124.06</v>
      </c>
    </row>
    <row r="22" ht="30" spans="1:6">
      <c r="A22" s="3">
        <v>11</v>
      </c>
      <c r="B22" s="8" t="s">
        <v>266</v>
      </c>
      <c r="C22" s="13">
        <v>1</v>
      </c>
      <c r="D22" s="13" t="s">
        <v>218</v>
      </c>
      <c r="E22" s="6">
        <v>50.44</v>
      </c>
      <c r="F22" s="7">
        <f t="shared" si="1"/>
        <v>50.44</v>
      </c>
    </row>
    <row r="23" spans="1:6">
      <c r="A23" s="3" t="s">
        <v>223</v>
      </c>
      <c r="B23" s="3"/>
      <c r="C23" s="3"/>
      <c r="D23" s="3"/>
      <c r="E23" s="3"/>
      <c r="F23" s="7">
        <f>SUM(F12:F22)</f>
        <v>1112.84</v>
      </c>
    </row>
    <row r="24" spans="1:6">
      <c r="A24" s="3" t="s">
        <v>224</v>
      </c>
      <c r="B24" s="3"/>
      <c r="C24" s="3"/>
      <c r="D24" s="3"/>
      <c r="E24" s="3"/>
      <c r="F24" s="7">
        <f>TRUNC(F23/12,2)</f>
        <v>92.73</v>
      </c>
    </row>
  </sheetData>
  <sheetProtection password="CC28" sheet="1" formatCells="0" objects="1"/>
  <mergeCells count="6">
    <mergeCell ref="A2:F2"/>
    <mergeCell ref="A7:E7"/>
    <mergeCell ref="A8:E8"/>
    <mergeCell ref="A10:F10"/>
    <mergeCell ref="A23:E23"/>
    <mergeCell ref="A24:E24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UFSC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QUADRO RESUMO</vt:lpstr>
      <vt:lpstr>CONTÍNUO</vt:lpstr>
      <vt:lpstr>UNIF_EQUIP - CONTÍNUO</vt:lpstr>
      <vt:lpstr>TÉCNICO DE INFORMÁTICA</vt:lpstr>
      <vt:lpstr>UNIF_EQUIP - TÉCNICO DE INFORM.</vt:lpstr>
      <vt:lpstr>ALMOXARIFE</vt:lpstr>
      <vt:lpstr>UNIF_EQUIP - ALMOXARIFE</vt:lpstr>
      <vt:lpstr>ELETRICISTA DE INSTALAÇÕES</vt:lpstr>
      <vt:lpstr>UNIF_EQUIP - ELETRIC. DE INST.</vt:lpstr>
      <vt:lpstr>MOTORISTA DE CAMINHÃO</vt:lpstr>
      <vt:lpstr>UNIF_EQUIP - MOTOR. DE CAMINHÃO</vt:lpstr>
      <vt:lpstr>INSPETOR DE ALUNO</vt:lpstr>
      <vt:lpstr>UNIF_EQUIP - INSP. DE ALUNO</vt:lpstr>
      <vt:lpstr>PEDREIRO</vt:lpstr>
      <vt:lpstr>UNIF_EQUIP - PEDREIRO</vt:lpstr>
      <vt:lpstr>TRABALHADOR AGROPECUÁRIO</vt:lpstr>
      <vt:lpstr>UNIF_EQUIP - TRABALHADOR AGROP.</vt:lpstr>
      <vt:lpstr>JARDINEIRO</vt:lpstr>
      <vt:lpstr>UNIF_EQUIP - JARDINEIRO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lorena.silva</cp:lastModifiedBy>
  <cp:revision>2</cp:revision>
  <dcterms:created xsi:type="dcterms:W3CDTF">2016-06-22T19:00:00Z</dcterms:created>
  <cp:lastPrinted>2022-11-24T20:05:00Z</cp:lastPrinted>
  <dcterms:modified xsi:type="dcterms:W3CDTF">2023-11-09T13:47:00Z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1046-10.2.0.6080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4550596BAF2A48868AA244DABD3A008F</vt:lpwstr>
  </property>
</Properties>
</file>