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\IFS\Orçamento\"/>
    </mc:Choice>
  </mc:AlternateContent>
  <bookViews>
    <workbookView xWindow="0" yWindow="0" windowWidth="15360" windowHeight="7620" firstSheet="1" activeTab="1"/>
  </bookViews>
  <sheets>
    <sheet name="UGs" sheetId="2" state="hidden" r:id="rId1"/>
    <sheet name="Dashboard_DC" sheetId="4" r:id="rId2"/>
    <sheet name="Dashboard_Inv" sheetId="5" r:id="rId3"/>
  </sheets>
  <definedNames>
    <definedName name="_xlnm.Print_Area" localSheetId="1">Dashboard_DC!$A$1:$K$63</definedName>
    <definedName name="_xlnm.Print_Area" localSheetId="2">Dashboard_Inv!$A$1:$K$49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6" i="2" l="1"/>
  <c r="B87" i="2"/>
  <c r="C42" i="5"/>
  <c r="C41" i="5"/>
  <c r="C20" i="5"/>
  <c r="C35" i="5"/>
  <c r="C48" i="5"/>
  <c r="C23" i="5"/>
  <c r="C36" i="5" l="1"/>
  <c r="B36" i="5"/>
  <c r="B60" i="2"/>
  <c r="C60" i="2"/>
  <c r="B47" i="5"/>
  <c r="B38" i="5"/>
  <c r="B32" i="5"/>
  <c r="B35" i="5"/>
  <c r="B29" i="5"/>
  <c r="B26" i="5"/>
  <c r="B23" i="5"/>
  <c r="B20" i="5"/>
  <c r="B17" i="5"/>
  <c r="B44" i="5"/>
  <c r="D45" i="2"/>
  <c r="C88" i="2" l="1"/>
  <c r="D85" i="2"/>
  <c r="D86" i="2"/>
  <c r="D83" i="2"/>
  <c r="C87" i="2"/>
  <c r="C86" i="2"/>
  <c r="C85" i="2"/>
  <c r="C84" i="2"/>
  <c r="C83" i="2"/>
  <c r="B86" i="2" l="1"/>
  <c r="B83" i="2"/>
  <c r="D46" i="5"/>
  <c r="C46" i="5"/>
  <c r="B46" i="5"/>
  <c r="A46" i="5"/>
  <c r="A43" i="5"/>
  <c r="A40" i="5"/>
  <c r="A37" i="5"/>
  <c r="A34" i="5"/>
  <c r="A31" i="5"/>
  <c r="A28" i="5"/>
  <c r="A25" i="5"/>
  <c r="A22" i="5"/>
  <c r="A19" i="5"/>
  <c r="A18" i="5"/>
  <c r="A17" i="5"/>
  <c r="A16" i="5"/>
  <c r="L48" i="5"/>
  <c r="C45" i="5"/>
  <c r="C39" i="5"/>
  <c r="C33" i="5"/>
  <c r="C30" i="5"/>
  <c r="C27" i="5"/>
  <c r="C18" i="5"/>
  <c r="D42" i="5" l="1"/>
  <c r="C55" i="2"/>
  <c r="C56" i="2"/>
  <c r="B56" i="2"/>
  <c r="B63" i="2"/>
  <c r="D63" i="2" s="1"/>
  <c r="B62" i="2"/>
  <c r="B57" i="2"/>
  <c r="D57" i="2" s="1"/>
  <c r="B61" i="2"/>
  <c r="D60" i="2"/>
  <c r="B55" i="2"/>
  <c r="B58" i="2"/>
  <c r="B59" i="2"/>
  <c r="D59" i="2" s="1"/>
  <c r="B54" i="2"/>
  <c r="C64" i="2" l="1"/>
  <c r="B18" i="5"/>
  <c r="D62" i="2"/>
  <c r="B33" i="5"/>
  <c r="D33" i="5" s="1"/>
  <c r="B39" i="5"/>
  <c r="D39" i="5" s="1"/>
  <c r="B64" i="2"/>
  <c r="B24" i="5"/>
  <c r="D56" i="2"/>
  <c r="B30" i="5"/>
  <c r="D30" i="5" s="1"/>
  <c r="B27" i="5"/>
  <c r="D27" i="5" s="1"/>
  <c r="C24" i="5"/>
  <c r="D54" i="2"/>
  <c r="D61" i="2"/>
  <c r="D58" i="2"/>
  <c r="B21" i="5"/>
  <c r="C21" i="5"/>
  <c r="B45" i="5"/>
  <c r="D45" i="5" s="1"/>
  <c r="D55" i="2"/>
  <c r="D87" i="2"/>
  <c r="B84" i="2"/>
  <c r="D64" i="2" l="1"/>
  <c r="B88" i="2"/>
  <c r="D88" i="2" s="1"/>
  <c r="D84" i="2"/>
  <c r="D21" i="5"/>
  <c r="D24" i="5"/>
  <c r="D18" i="5"/>
  <c r="B48" i="5"/>
  <c r="C47" i="5"/>
  <c r="D36" i="5"/>
  <c r="D46" i="2"/>
  <c r="B85" i="2" l="1"/>
  <c r="G48" i="5"/>
  <c r="C49" i="5"/>
  <c r="H48" i="5"/>
  <c r="D48" i="5"/>
  <c r="D47" i="5"/>
  <c r="D44" i="5"/>
  <c r="I47" i="4"/>
  <c r="J45" i="4"/>
  <c r="J44" i="4"/>
  <c r="I44" i="4"/>
  <c r="J42" i="4"/>
  <c r="J39" i="4"/>
  <c r="J36" i="4"/>
  <c r="J33" i="4"/>
  <c r="J30" i="4"/>
  <c r="J27" i="4"/>
  <c r="J24" i="4"/>
  <c r="J21" i="4"/>
  <c r="G14" i="4"/>
  <c r="K14" i="4" s="1"/>
  <c r="I18" i="4"/>
  <c r="I48" i="4" s="1"/>
  <c r="E18" i="4"/>
  <c r="E36" i="4" s="1"/>
  <c r="J18" i="4"/>
  <c r="E46" i="4"/>
  <c r="F45" i="4"/>
  <c r="F42" i="4"/>
  <c r="F39" i="4"/>
  <c r="F36" i="4"/>
  <c r="F33" i="4"/>
  <c r="F30" i="4"/>
  <c r="F27" i="4"/>
  <c r="F24" i="4"/>
  <c r="F21" i="4"/>
  <c r="A47" i="4"/>
  <c r="A47" i="5" s="1"/>
  <c r="A44" i="4"/>
  <c r="A44" i="5" s="1"/>
  <c r="A41" i="4"/>
  <c r="A41" i="5" s="1"/>
  <c r="A38" i="4"/>
  <c r="A38" i="5" s="1"/>
  <c r="A35" i="4"/>
  <c r="A35" i="5" s="1"/>
  <c r="A32" i="4"/>
  <c r="A32" i="5" s="1"/>
  <c r="A29" i="4"/>
  <c r="A29" i="5" s="1"/>
  <c r="A26" i="4"/>
  <c r="A26" i="5" s="1"/>
  <c r="A23" i="4"/>
  <c r="A23" i="5" s="1"/>
  <c r="A20" i="4"/>
  <c r="A20" i="5" s="1"/>
  <c r="E47" i="4"/>
  <c r="E44" i="4"/>
  <c r="E41" i="4"/>
  <c r="E38" i="4"/>
  <c r="E35" i="4"/>
  <c r="E32" i="4"/>
  <c r="E29" i="4"/>
  <c r="E26" i="4"/>
  <c r="E23" i="4"/>
  <c r="E20" i="4"/>
  <c r="A48" i="4"/>
  <c r="A48" i="5" s="1"/>
  <c r="A45" i="4"/>
  <c r="A45" i="5" s="1"/>
  <c r="A42" i="4"/>
  <c r="A42" i="5" s="1"/>
  <c r="A39" i="4"/>
  <c r="A39" i="5" s="1"/>
  <c r="A36" i="4"/>
  <c r="A36" i="5" s="1"/>
  <c r="A33" i="4"/>
  <c r="A33" i="5" s="1"/>
  <c r="A30" i="4"/>
  <c r="A30" i="5" s="1"/>
  <c r="A27" i="4"/>
  <c r="A27" i="5" s="1"/>
  <c r="A24" i="4"/>
  <c r="A24" i="5" s="1"/>
  <c r="A21" i="4"/>
  <c r="A21" i="5" s="1"/>
  <c r="F18" i="4"/>
  <c r="B45" i="4"/>
  <c r="B42" i="4"/>
  <c r="B39" i="4"/>
  <c r="B36" i="4"/>
  <c r="B33" i="4"/>
  <c r="B30" i="4"/>
  <c r="B27" i="4"/>
  <c r="B24" i="4"/>
  <c r="B21" i="4"/>
  <c r="B18" i="4"/>
  <c r="E49" i="5" l="1"/>
  <c r="B49" i="5"/>
  <c r="D49" i="5"/>
  <c r="I46" i="4"/>
  <c r="E45" i="4"/>
  <c r="I42" i="4"/>
  <c r="I21" i="4"/>
  <c r="K43" i="4"/>
  <c r="J48" i="4"/>
  <c r="I30" i="4"/>
  <c r="I33" i="4"/>
  <c r="I24" i="4"/>
  <c r="I36" i="4"/>
  <c r="E24" i="4"/>
  <c r="I27" i="4"/>
  <c r="I39" i="4"/>
  <c r="I45" i="4"/>
  <c r="B48" i="4"/>
  <c r="F48" i="4"/>
  <c r="E39" i="4"/>
  <c r="E27" i="4"/>
  <c r="E30" i="4"/>
  <c r="E42" i="4"/>
  <c r="E21" i="4"/>
  <c r="E33" i="4"/>
  <c r="E48" i="4"/>
  <c r="B44" i="4"/>
  <c r="C43" i="4" s="1"/>
  <c r="F44" i="4" l="1"/>
  <c r="G43" i="4" l="1"/>
  <c r="I7" i="4"/>
  <c r="E43" i="4"/>
  <c r="J41" i="4"/>
  <c r="K40" i="4" s="1"/>
  <c r="I40" i="4"/>
  <c r="F41" i="4"/>
  <c r="G40" i="4" s="1"/>
  <c r="E40" i="4"/>
  <c r="B41" i="4"/>
  <c r="C40" i="4" s="1"/>
  <c r="J38" i="4"/>
  <c r="K37" i="4" s="1"/>
  <c r="I37" i="4"/>
  <c r="F38" i="4"/>
  <c r="G37" i="4" s="1"/>
  <c r="E37" i="4"/>
  <c r="B38" i="4"/>
  <c r="C37" i="4" s="1"/>
  <c r="J35" i="4"/>
  <c r="K34" i="4" s="1"/>
  <c r="I34" i="4"/>
  <c r="F35" i="4"/>
  <c r="G34" i="4" s="1"/>
  <c r="E34" i="4"/>
  <c r="B35" i="4"/>
  <c r="C34" i="4" s="1"/>
  <c r="J32" i="4"/>
  <c r="K31" i="4" s="1"/>
  <c r="I31" i="4"/>
  <c r="F32" i="4"/>
  <c r="G31" i="4" s="1"/>
  <c r="E31" i="4"/>
  <c r="B32" i="4"/>
  <c r="C31" i="4" s="1"/>
  <c r="J29" i="4"/>
  <c r="K28" i="4" s="1"/>
  <c r="I28" i="4"/>
  <c r="F29" i="4"/>
  <c r="G28" i="4" s="1"/>
  <c r="E28" i="4"/>
  <c r="B29" i="4"/>
  <c r="C28" i="4" s="1"/>
  <c r="J26" i="4"/>
  <c r="K25" i="4" s="1"/>
  <c r="I25" i="4"/>
  <c r="F26" i="4"/>
  <c r="G25" i="4" s="1"/>
  <c r="E25" i="4"/>
  <c r="B26" i="4"/>
  <c r="C25" i="4" s="1"/>
  <c r="J23" i="4"/>
  <c r="K22" i="4" s="1"/>
  <c r="J20" i="4"/>
  <c r="K19" i="4" s="1"/>
  <c r="I22" i="4"/>
  <c r="F23" i="4"/>
  <c r="G22" i="4" s="1"/>
  <c r="B23" i="4"/>
  <c r="C22" i="4" s="1"/>
  <c r="E22" i="4"/>
  <c r="F20" i="4"/>
  <c r="G19" i="4" s="1"/>
  <c r="I19" i="4"/>
  <c r="I16" i="4"/>
  <c r="E16" i="4"/>
  <c r="E19" i="4"/>
  <c r="B20" i="4"/>
  <c r="C19" i="4" s="1"/>
  <c r="I43" i="4" l="1"/>
  <c r="F4" i="4"/>
  <c r="F7" i="4"/>
  <c r="I6" i="4"/>
  <c r="I3" i="4"/>
  <c r="F5" i="4"/>
  <c r="F6" i="4"/>
  <c r="I5" i="4"/>
  <c r="I4" i="4"/>
  <c r="J17" i="4" l="1"/>
  <c r="J47" i="4" s="1"/>
  <c r="F17" i="4"/>
  <c r="B17" i="4"/>
  <c r="B47" i="4" s="1"/>
  <c r="F47" i="4" l="1"/>
  <c r="G16" i="4"/>
  <c r="K16" i="4"/>
  <c r="C16" i="4"/>
  <c r="F3" i="4"/>
  <c r="K48" i="4" l="1"/>
  <c r="L48" i="4" s="1"/>
  <c r="K46" i="4"/>
  <c r="G48" i="4"/>
  <c r="H48" i="4" s="1"/>
  <c r="C48" i="4"/>
  <c r="D48" i="4" s="1"/>
</calcChain>
</file>

<file path=xl/comments1.xml><?xml version="1.0" encoding="utf-8"?>
<comments xmlns="http://schemas.openxmlformats.org/spreadsheetml/2006/main">
  <authors>
    <author>Wesley Oliveira Santos</author>
  </authors>
  <commentList>
    <comment ref="D11" authorId="0" shapeId="0">
      <text>
        <r>
          <rPr>
            <b/>
            <sz val="9"/>
            <color indexed="81"/>
            <rFont val="Segoe UI"/>
            <charset val="1"/>
          </rPr>
          <t>Wesley Oliveira Santos:</t>
        </r>
        <r>
          <rPr>
            <sz val="9"/>
            <color indexed="81"/>
            <rFont val="Segoe UI"/>
            <charset val="1"/>
          </rPr>
          <t xml:space="preserve">
Parte da Emenda Parlamentar nº 41440002</t>
        </r>
      </text>
    </comment>
    <comment ref="E11" authorId="0" shapeId="0">
      <text>
        <r>
          <rPr>
            <b/>
            <sz val="9"/>
            <color indexed="81"/>
            <rFont val="Segoe UI"/>
            <charset val="1"/>
          </rPr>
          <t>Wesley Oliveira Santos:</t>
        </r>
        <r>
          <rPr>
            <sz val="9"/>
            <color indexed="81"/>
            <rFont val="Segoe UI"/>
            <charset val="1"/>
          </rPr>
          <t xml:space="preserve">
Parte da Emenda Parlamentar nº 41440002</t>
        </r>
      </text>
    </comment>
    <comment ref="D16" authorId="0" shapeId="0">
      <text>
        <r>
          <rPr>
            <b/>
            <sz val="9"/>
            <color indexed="81"/>
            <rFont val="Segoe UI"/>
            <charset val="1"/>
          </rPr>
          <t>Wesley Oliveira Santos:</t>
        </r>
        <r>
          <rPr>
            <sz val="9"/>
            <color indexed="81"/>
            <rFont val="Segoe UI"/>
            <charset val="1"/>
          </rPr>
          <t xml:space="preserve">
Emenda Parlamentar nº 31000001</t>
        </r>
      </text>
    </comment>
    <comment ref="E16" authorId="0" shapeId="0">
      <text>
        <r>
          <rPr>
            <b/>
            <sz val="9"/>
            <color indexed="81"/>
            <rFont val="Segoe UI"/>
            <charset val="1"/>
          </rPr>
          <t>Wesley Oliveira Santos:</t>
        </r>
        <r>
          <rPr>
            <sz val="9"/>
            <color indexed="81"/>
            <rFont val="Segoe UI"/>
            <charset val="1"/>
          </rPr>
          <t xml:space="preserve">
Emenda Parlamentar nº 31000001</t>
        </r>
      </text>
    </comment>
    <comment ref="D33" authorId="0" shapeId="0">
      <text>
        <r>
          <rPr>
            <b/>
            <sz val="9"/>
            <color indexed="81"/>
            <rFont val="Segoe UI"/>
            <charset val="1"/>
          </rPr>
          <t>Wesley Oliveira Santos:</t>
        </r>
        <r>
          <rPr>
            <sz val="9"/>
            <color indexed="81"/>
            <rFont val="Segoe UI"/>
            <charset val="1"/>
          </rPr>
          <t xml:space="preserve">
Parte da Emenda Parlamentar nº 41440002</t>
        </r>
      </text>
    </comment>
    <comment ref="E33" authorId="0" shapeId="0">
      <text>
        <r>
          <rPr>
            <b/>
            <sz val="9"/>
            <color indexed="81"/>
            <rFont val="Segoe UI"/>
            <charset val="1"/>
          </rPr>
          <t>Wesley Oliveira Santos:</t>
        </r>
        <r>
          <rPr>
            <sz val="9"/>
            <color indexed="81"/>
            <rFont val="Segoe UI"/>
            <charset val="1"/>
          </rPr>
          <t xml:space="preserve">
Parte da Emenda Parlamentar nº 41440002</t>
        </r>
      </text>
    </comment>
    <comment ref="D39" authorId="0" shapeId="0">
      <text>
        <r>
          <rPr>
            <b/>
            <sz val="9"/>
            <color indexed="81"/>
            <rFont val="Segoe UI"/>
            <charset val="1"/>
          </rPr>
          <t>Wesley Oliveira Santos:</t>
        </r>
        <r>
          <rPr>
            <sz val="9"/>
            <color indexed="81"/>
            <rFont val="Segoe UI"/>
            <charset val="1"/>
          </rPr>
          <t xml:space="preserve">
Emenda Parlamentar Nº 29790011</t>
        </r>
      </text>
    </comment>
  </commentList>
</comments>
</file>

<file path=xl/sharedStrings.xml><?xml version="1.0" encoding="utf-8"?>
<sst xmlns="http://schemas.openxmlformats.org/spreadsheetml/2006/main" count="209" uniqueCount="77">
  <si>
    <t>PROVISAO RECEBIDA</t>
  </si>
  <si>
    <t>INST. FED. DE SERGIPE/CAMPUS N.Sª DA GLORIA</t>
  </si>
  <si>
    <t>OUTRAS DESPESAS CORRENTES</t>
  </si>
  <si>
    <t>INST. FED. DE SERGIPE/CAMPUS ESTANCIA</t>
  </si>
  <si>
    <t>INST. FED. DE SERGIPE/CAMPUS ITABAIANA</t>
  </si>
  <si>
    <t>INVESTIMENTOS</t>
  </si>
  <si>
    <t>INSTIT FED. DE SERGIPE/CAMPUS TOBIAS BARRETO</t>
  </si>
  <si>
    <t>INSTITUTO FEDERAL DE SERGIPE - CAMPUS PROPRIA</t>
  </si>
  <si>
    <t>INST. FED. DE SERGIPE/CAMPUS SAO CRISTOVAO</t>
  </si>
  <si>
    <t>INST. FED. DE SERGIPE/CAMPUS ARACAJU</t>
  </si>
  <si>
    <t>PLANEJADO</t>
  </si>
  <si>
    <t>Grupo de Despesa</t>
  </si>
  <si>
    <t>CAPACITAÇÃO</t>
  </si>
  <si>
    <t>FUNCIONAMENTO</t>
  </si>
  <si>
    <t>ASSISTÊNCIA</t>
  </si>
  <si>
    <t>INST. FED. DE SERGIPE/CAMPUS LAGARTO</t>
  </si>
  <si>
    <t>DESPESAS EMPENHADAS</t>
  </si>
  <si>
    <t>INST. FED. DE SERGIPE/CAMPUS SOCORRO</t>
  </si>
  <si>
    <t>Ação</t>
  </si>
  <si>
    <t>UG</t>
  </si>
  <si>
    <t>INST. FED. DE SERGIPE/REITORIA</t>
  </si>
  <si>
    <t>Campus N.Sª da Glória</t>
  </si>
  <si>
    <t>Planejado</t>
  </si>
  <si>
    <t>Campus Estância</t>
  </si>
  <si>
    <t>Campus Itabaiana</t>
  </si>
  <si>
    <t>Campus Tobias Barreto</t>
  </si>
  <si>
    <t>Campus N.Sª do Socorro</t>
  </si>
  <si>
    <t>Campus Propriá</t>
  </si>
  <si>
    <t>Campus São Cristóvão</t>
  </si>
  <si>
    <t>Campus Aracaju</t>
  </si>
  <si>
    <t>Campus Lagarto</t>
  </si>
  <si>
    <t>IFS / Reitoria</t>
  </si>
  <si>
    <t>Despesas Empenhadas</t>
  </si>
  <si>
    <t>Diferença</t>
  </si>
  <si>
    <t>-</t>
  </si>
  <si>
    <t>% Empenhado</t>
  </si>
  <si>
    <t>TOTAL IFS</t>
  </si>
  <si>
    <t>CAMPUS</t>
  </si>
  <si>
    <t>Acompanhamento de Despesas Correntes Empenhadas</t>
  </si>
  <si>
    <t>Investimentos</t>
  </si>
  <si>
    <t>Acompanhamento de Despesas com Investimentos Empenhadas</t>
  </si>
  <si>
    <t>EXPANSÃO</t>
  </si>
  <si>
    <t>N.Sª da Glória</t>
  </si>
  <si>
    <t>Propriá</t>
  </si>
  <si>
    <t>N.Sª do Socorro</t>
  </si>
  <si>
    <t>Itabaiana</t>
  </si>
  <si>
    <t>Estância</t>
  </si>
  <si>
    <t>São Cristóvão</t>
  </si>
  <si>
    <t>Aracaju</t>
  </si>
  <si>
    <t>Tobias Barreto</t>
  </si>
  <si>
    <t>Lagarto</t>
  </si>
  <si>
    <t>Campus</t>
  </si>
  <si>
    <t>Funcionamento</t>
  </si>
  <si>
    <t>Expansão</t>
  </si>
  <si>
    <t>Total</t>
  </si>
  <si>
    <t>(Só valores)</t>
  </si>
  <si>
    <t>% Emp.</t>
  </si>
  <si>
    <t>LOA</t>
  </si>
  <si>
    <t>Emendas</t>
  </si>
  <si>
    <t>Capacitação</t>
  </si>
  <si>
    <t>Funcionamento (ODC)</t>
  </si>
  <si>
    <t>Assistência</t>
  </si>
  <si>
    <t>Funcionamento (Inv)</t>
  </si>
  <si>
    <t>Expansão (Inv)</t>
  </si>
  <si>
    <t>Empenhado</t>
  </si>
  <si>
    <t>Ação / GD</t>
  </si>
  <si>
    <t>Investimento (Empenhado)</t>
  </si>
  <si>
    <t>Emendas Parlamentares</t>
  </si>
  <si>
    <t>Número</t>
  </si>
  <si>
    <t>Valor</t>
  </si>
  <si>
    <t>Justificativa</t>
  </si>
  <si>
    <t>Ampliação e modernização da estrutura física.</t>
  </si>
  <si>
    <t>Construção de quadra de esportes no IFS - Itabaiana.</t>
  </si>
  <si>
    <t>Melhorar a estrutura física.</t>
  </si>
  <si>
    <t>Destino</t>
  </si>
  <si>
    <t>R$ 250.000 - Campus Estância / R$ 357.438 - Campus São Cristóvão</t>
  </si>
  <si>
    <t>1º Semestre/2020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</si>
</sst>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-* #,##0.000_-;\-* #,##0.000_-;_-* \-????_-;_-@_-"/>
    <numFmt numFmtId="166" formatCode="0.0%"/>
    <numFmt numFmtId="167" formatCode="_-&quot;R$&quot;* #,##0_-;\-&quot;R$&quot;* #,##0_-;_-&quot;R$&quot;* &quot;-&quot;??_-;_-@_-"/>
  </numFmts>
  <fonts count="43" x14ac:knownFonts="1">
    <font>
      <sz val="10"/>
      <color rgb="FF000000"/>
      <name val="Arial"/>
    </font>
    <font>
      <b/>
      <sz val="8"/>
      <color rgb="FF000000"/>
      <name val="Verdana"/>
      <family val="2"/>
    </font>
    <font>
      <sz val="10"/>
      <color rgb="FF00000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b/>
      <sz val="36"/>
      <color theme="6" tint="-0.499984740745262"/>
      <name val="Bahnschrift"/>
      <family val="2"/>
    </font>
    <font>
      <sz val="10"/>
      <color rgb="FF000000"/>
      <name val="Bahnschrift"/>
      <family val="2"/>
    </font>
    <font>
      <b/>
      <sz val="12"/>
      <color rgb="FF000000"/>
      <name val="Bahnschrift"/>
      <family val="2"/>
    </font>
    <font>
      <sz val="8"/>
      <color theme="0"/>
      <name val="Bahnschrift"/>
      <family val="2"/>
    </font>
    <font>
      <sz val="10"/>
      <color theme="0"/>
      <name val="Bahnschrift"/>
      <family val="2"/>
    </font>
    <font>
      <b/>
      <sz val="14"/>
      <color theme="6" tint="-0.499984740745262"/>
      <name val="Bahnschrift"/>
      <family val="2"/>
    </font>
    <font>
      <b/>
      <sz val="14"/>
      <color rgb="FF000000"/>
      <name val="Bahnschrift"/>
      <family val="2"/>
    </font>
    <font>
      <sz val="12"/>
      <color rgb="FF000000"/>
      <name val="Bahnschrift"/>
      <family val="2"/>
    </font>
    <font>
      <b/>
      <sz val="16"/>
      <color theme="4" tint="-0.249977111117893"/>
      <name val="Bahnschrift"/>
      <family val="2"/>
    </font>
    <font>
      <b/>
      <sz val="16"/>
      <color theme="1"/>
      <name val="Bahnschrift"/>
      <family val="2"/>
    </font>
    <font>
      <b/>
      <sz val="20"/>
      <color theme="9" tint="-0.249977111117893"/>
      <name val="Bahnschrift"/>
      <family val="2"/>
    </font>
    <font>
      <b/>
      <sz val="20"/>
      <color theme="1"/>
      <name val="Bahnschrift"/>
      <family val="2"/>
    </font>
    <font>
      <b/>
      <sz val="20"/>
      <color theme="4" tint="-0.249977111117893"/>
      <name val="Bahnschrift"/>
      <family val="2"/>
    </font>
    <font>
      <b/>
      <sz val="14"/>
      <color theme="3"/>
      <name val="Bahnschrift"/>
      <family val="2"/>
    </font>
    <font>
      <b/>
      <sz val="12"/>
      <color theme="3"/>
      <name val="Bahnschrift"/>
      <family val="2"/>
    </font>
    <font>
      <b/>
      <sz val="10"/>
      <color theme="0"/>
      <name val="Arial"/>
      <family val="2"/>
    </font>
    <font>
      <b/>
      <sz val="14"/>
      <color theme="4" tint="-0.249977111117893"/>
      <name val="Bahnschrift"/>
      <family val="2"/>
    </font>
    <font>
      <b/>
      <sz val="14"/>
      <color theme="9" tint="-0.499984740745262"/>
      <name val="Bahnschrift"/>
      <family val="2"/>
    </font>
    <font>
      <b/>
      <sz val="14"/>
      <color theme="9" tint="-0.249977111117893"/>
      <name val="Bahnschrift"/>
      <family val="2"/>
    </font>
    <font>
      <sz val="12"/>
      <color theme="9" tint="-0.249977111117893"/>
      <name val="Bahnschrift"/>
      <family val="2"/>
    </font>
    <font>
      <sz val="12"/>
      <color theme="3"/>
      <name val="Bahnschrift"/>
      <family val="2"/>
    </font>
    <font>
      <b/>
      <sz val="12"/>
      <color theme="9" tint="-0.249977111117893"/>
      <name val="Bahnschrift"/>
      <family val="2"/>
    </font>
    <font>
      <b/>
      <sz val="12"/>
      <color theme="4" tint="-0.249977111117893"/>
      <name val="Bahnschrift"/>
      <family val="2"/>
    </font>
    <font>
      <b/>
      <sz val="12"/>
      <color theme="9" tint="-0.499984740745262"/>
      <name val="Bahnschrift"/>
      <family val="2"/>
    </font>
    <font>
      <b/>
      <sz val="12"/>
      <color theme="0"/>
      <name val="Bahnschrift"/>
      <family val="2"/>
    </font>
    <font>
      <sz val="12"/>
      <color theme="9" tint="-0.499984740745262"/>
      <name val="Bahnschrift"/>
      <family val="2"/>
    </font>
    <font>
      <sz val="10"/>
      <color theme="9" tint="-0.499984740745262"/>
      <name val="Bahnschrift"/>
      <family val="2"/>
    </font>
    <font>
      <b/>
      <sz val="16"/>
      <color theme="9" tint="-0.499984740745262"/>
      <name val="Bahnschrift"/>
      <family val="2"/>
    </font>
    <font>
      <sz val="10"/>
      <color theme="4" tint="-0.249977111117893"/>
      <name val="Bahnschrift"/>
      <family val="2"/>
    </font>
    <font>
      <sz val="12"/>
      <color theme="4" tint="-0.249977111117893"/>
      <name val="Bahnschrift"/>
      <family val="2"/>
    </font>
    <font>
      <b/>
      <sz val="20"/>
      <color theme="6" tint="-0.499984740745262"/>
      <name val="Bahnschrift"/>
      <family val="2"/>
    </font>
    <font>
      <b/>
      <sz val="12"/>
      <color theme="6" tint="-0.499984740745262"/>
      <name val="Bahnschrift"/>
      <family val="2"/>
    </font>
    <font>
      <sz val="12"/>
      <color theme="6" tint="-0.499984740745262"/>
      <name val="Bahnschrift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5">
    <fill>
      <patternFill patternType="none"/>
    </fill>
    <fill>
      <patternFill patternType="gray125"/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6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66" fontId="11" fillId="0" borderId="0" xfId="2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6" fontId="12" fillId="0" borderId="0" xfId="0" applyNumberFormat="1" applyFont="1" applyAlignment="1">
      <alignment vertical="center"/>
    </xf>
    <xf numFmtId="0" fontId="13" fillId="0" borderId="0" xfId="0" applyFont="1" applyFill="1" applyBorder="1" applyAlignment="1">
      <alignment vertical="center"/>
    </xf>
    <xf numFmtId="166" fontId="13" fillId="0" borderId="0" xfId="2" applyNumberFormat="1" applyFont="1" applyFill="1" applyBorder="1" applyAlignment="1">
      <alignment horizontal="left" vertical="center"/>
    </xf>
    <xf numFmtId="166" fontId="13" fillId="0" borderId="0" xfId="2" applyNumberFormat="1" applyFont="1" applyFill="1" applyBorder="1" applyAlignment="1">
      <alignment horizontal="right" vertical="center"/>
    </xf>
    <xf numFmtId="166" fontId="13" fillId="0" borderId="0" xfId="2" quotePrefix="1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66" fontId="11" fillId="7" borderId="0" xfId="2" applyNumberFormat="1" applyFont="1" applyFill="1" applyAlignment="1">
      <alignment horizontal="center" vertical="center"/>
    </xf>
    <xf numFmtId="0" fontId="14" fillId="0" borderId="0" xfId="0" applyFont="1" applyBorder="1" applyAlignment="1">
      <alignment vertical="center"/>
    </xf>
    <xf numFmtId="44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15" fillId="0" borderId="0" xfId="0" applyNumberFormat="1" applyFont="1" applyBorder="1" applyAlignment="1">
      <alignment vertical="center"/>
    </xf>
    <xf numFmtId="166" fontId="11" fillId="0" borderId="0" xfId="2" applyNumberFormat="1" applyFont="1" applyBorder="1" applyAlignment="1">
      <alignment horizontal="center" vertical="center"/>
    </xf>
    <xf numFmtId="166" fontId="11" fillId="7" borderId="0" xfId="2" applyNumberFormat="1" applyFont="1" applyFill="1" applyBorder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0" fontId="14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44" fontId="9" fillId="6" borderId="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vertical="center"/>
    </xf>
    <xf numFmtId="0" fontId="23" fillId="8" borderId="1" xfId="0" applyFont="1" applyFill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vertical="center"/>
    </xf>
    <xf numFmtId="0" fontId="23" fillId="9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44" fontId="33" fillId="0" borderId="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31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44" fontId="33" fillId="0" borderId="6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44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15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44" fontId="15" fillId="0" borderId="16" xfId="0" applyNumberFormat="1" applyFont="1" applyBorder="1" applyAlignment="1">
      <alignment vertical="center"/>
    </xf>
    <xf numFmtId="44" fontId="15" fillId="0" borderId="14" xfId="0" applyNumberFormat="1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44" fontId="37" fillId="0" borderId="0" xfId="0" applyNumberFormat="1" applyFont="1" applyAlignment="1">
      <alignment vertical="center"/>
    </xf>
    <xf numFmtId="0" fontId="37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44" fontId="37" fillId="0" borderId="20" xfId="0" applyNumberFormat="1" applyFont="1" applyBorder="1" applyAlignment="1">
      <alignment vertical="center"/>
    </xf>
    <xf numFmtId="44" fontId="37" fillId="0" borderId="19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166" fontId="12" fillId="0" borderId="0" xfId="2" applyNumberFormat="1" applyFont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0" fontId="6" fillId="12" borderId="1" xfId="0" applyFont="1" applyFill="1" applyBorder="1" applyAlignment="1">
      <alignment vertical="center"/>
    </xf>
    <xf numFmtId="164" fontId="6" fillId="12" borderId="1" xfId="0" applyNumberFormat="1" applyFont="1" applyFill="1" applyBorder="1" applyAlignment="1">
      <alignment vertical="center"/>
    </xf>
    <xf numFmtId="166" fontId="6" fillId="12" borderId="1" xfId="2" applyNumberFormat="1" applyFont="1" applyFill="1" applyBorder="1" applyAlignment="1">
      <alignment horizontal="center" vertical="center"/>
    </xf>
    <xf numFmtId="44" fontId="6" fillId="1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3" fillId="13" borderId="1" xfId="0" applyFont="1" applyFill="1" applyBorder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14" borderId="1" xfId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14" borderId="1" xfId="0" applyFont="1" applyFill="1" applyBorder="1" applyAlignment="1">
      <alignment horizontal="left" vertical="center" wrapText="1"/>
    </xf>
    <xf numFmtId="166" fontId="16" fillId="0" borderId="21" xfId="2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166" fontId="16" fillId="0" borderId="18" xfId="2" applyNumberFormat="1" applyFont="1" applyBorder="1" applyAlignment="1">
      <alignment horizontal="center" vertical="center"/>
    </xf>
    <xf numFmtId="166" fontId="17" fillId="0" borderId="17" xfId="2" applyNumberFormat="1" applyFont="1" applyBorder="1" applyAlignment="1">
      <alignment horizontal="center" vertical="center"/>
    </xf>
    <xf numFmtId="166" fontId="17" fillId="0" borderId="0" xfId="2" applyNumberFormat="1" applyFont="1" applyBorder="1" applyAlignment="1">
      <alignment horizontal="center" vertical="center"/>
    </xf>
    <xf numFmtId="166" fontId="17" fillId="0" borderId="13" xfId="2" applyNumberFormat="1" applyFont="1" applyBorder="1" applyAlignment="1">
      <alignment horizontal="center" vertical="center"/>
    </xf>
    <xf numFmtId="166" fontId="35" fillId="0" borderId="8" xfId="2" applyNumberFormat="1" applyFont="1" applyBorder="1" applyAlignment="1">
      <alignment horizontal="center" vertical="center"/>
    </xf>
    <xf numFmtId="166" fontId="35" fillId="0" borderId="12" xfId="2" applyNumberFormat="1" applyFont="1" applyBorder="1" applyAlignment="1">
      <alignment horizontal="center" vertical="center"/>
    </xf>
    <xf numFmtId="166" fontId="35" fillId="0" borderId="9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4" fillId="0" borderId="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38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14" fillId="0" borderId="23" xfId="0" applyFont="1" applyBorder="1" applyAlignment="1">
      <alignment vertical="center"/>
    </xf>
    <xf numFmtId="0" fontId="21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/>
    </xf>
    <xf numFmtId="167" fontId="22" fillId="0" borderId="26" xfId="0" applyNumberFormat="1" applyFont="1" applyBorder="1" applyAlignment="1">
      <alignment vertical="center"/>
    </xf>
    <xf numFmtId="167" fontId="28" fillId="0" borderId="26" xfId="0" applyNumberFormat="1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66" fontId="22" fillId="0" borderId="27" xfId="2" applyNumberFormat="1" applyFont="1" applyBorder="1" applyAlignment="1">
      <alignment horizontal="center" vertical="center"/>
    </xf>
    <xf numFmtId="0" fontId="32" fillId="0" borderId="26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167" fontId="28" fillId="0" borderId="27" xfId="0" applyNumberFormat="1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39" fillId="0" borderId="26" xfId="0" applyFont="1" applyBorder="1" applyAlignment="1">
      <alignment vertical="center"/>
    </xf>
    <xf numFmtId="167" fontId="40" fillId="0" borderId="27" xfId="0" applyNumberFormat="1" applyFont="1" applyBorder="1" applyAlignment="1">
      <alignment vertical="center"/>
    </xf>
    <xf numFmtId="167" fontId="39" fillId="0" borderId="26" xfId="0" applyNumberFormat="1" applyFont="1" applyBorder="1" applyAlignment="1">
      <alignment vertical="center"/>
    </xf>
    <xf numFmtId="167" fontId="40" fillId="0" borderId="26" xfId="0" applyNumberFormat="1" applyFont="1" applyBorder="1" applyAlignment="1">
      <alignment vertical="center"/>
    </xf>
    <xf numFmtId="166" fontId="39" fillId="0" borderId="27" xfId="2" applyNumberFormat="1" applyFont="1" applyBorder="1" applyAlignment="1">
      <alignment horizontal="center" vertical="center"/>
    </xf>
    <xf numFmtId="167" fontId="29" fillId="0" borderId="29" xfId="0" applyNumberFormat="1" applyFont="1" applyBorder="1" applyAlignment="1">
      <alignment vertical="center"/>
    </xf>
    <xf numFmtId="167" fontId="27" fillId="0" borderId="28" xfId="0" applyNumberFormat="1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167" fontId="27" fillId="0" borderId="29" xfId="0" applyNumberFormat="1" applyFont="1" applyBorder="1" applyAlignment="1">
      <alignment vertical="center"/>
    </xf>
    <xf numFmtId="166" fontId="29" fillId="0" borderId="28" xfId="2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22" fillId="0" borderId="0" xfId="0" applyFont="1" applyAlignment="1">
      <alignment vertical="center"/>
    </xf>
  </cellXfs>
  <cellStyles count="8">
    <cellStyle name="Moeda" xfId="1" builtinId="4"/>
    <cellStyle name="Moeda 2" xfId="6"/>
    <cellStyle name="Moeda 3" xfId="4"/>
    <cellStyle name="Normal" xfId="0" builtinId="0"/>
    <cellStyle name="Normal 2" xfId="5"/>
    <cellStyle name="Normal 3" xfId="3"/>
    <cellStyle name="Porcentagem" xfId="2" builtinId="5"/>
    <cellStyle name="Separador de milhares 3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432870370370364E-2"/>
          <c:y val="3.8965277777777779E-2"/>
          <c:w val="0.92865833333333336"/>
          <c:h val="0.92865833333333336"/>
        </c:manualLayout>
      </c:layout>
      <c:doughnutChart>
        <c:varyColors val="1"/>
        <c:ser>
          <c:idx val="0"/>
          <c:order val="0"/>
          <c:tx>
            <c:v>Fundo</c:v>
          </c:tx>
          <c:spPr>
            <a:solidFill>
              <a:schemeClr val="accent1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D1-4775-B1D8-09DA5D257D2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D1-4775-B1D8-09DA5D257D26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D1-4775-B1D8-09DA5D257D26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D1-4775-B1D8-09DA5D257D26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D1-4775-B1D8-09DA5D257D26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7D1-4775-B1D8-09DA5D257D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7D1-4775-B1D8-09DA5D257D26}"/>
              </c:ext>
            </c:extLst>
          </c:dPt>
          <c:dPt>
            <c:idx val="7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7D1-4775-B1D8-09DA5D257D26}"/>
              </c:ext>
            </c:extLst>
          </c:dPt>
          <c:dPt>
            <c:idx val="8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7D1-4775-B1D8-09DA5D257D26}"/>
              </c:ext>
            </c:extLst>
          </c:dPt>
          <c:dPt>
            <c:idx val="9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7D1-4775-B1D8-09DA5D257D26}"/>
              </c:ext>
            </c:extLst>
          </c:dP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E9-4D01-8A10-8B5E2576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doughnutChart>
        <c:varyColors val="1"/>
        <c:ser>
          <c:idx val="1"/>
          <c:order val="1"/>
          <c:tx>
            <c:strRef>
              <c:f>Dashboard_DC!$I$48</c:f>
              <c:strCache>
                <c:ptCount val="1"/>
                <c:pt idx="0">
                  <c:v>Despesas Empenhadas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4E9-4D01-8A10-8B5E2576B79E}"/>
              </c:ext>
            </c:extLst>
          </c:dPt>
          <c:dPt>
            <c:idx val="1"/>
            <c:bubble3D val="0"/>
            <c:spPr>
              <a:solidFill>
                <a:schemeClr val="bg1">
                  <a:alpha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E9-4D01-8A10-8B5E2576B79E}"/>
              </c:ext>
            </c:extLst>
          </c:dPt>
          <c:val>
            <c:numRef>
              <c:f>Dashboard_DC!$K$48:$L$48</c:f>
              <c:numCache>
                <c:formatCode>0.0%</c:formatCode>
                <c:ptCount val="2"/>
                <c:pt idx="0">
                  <c:v>0.56593212221243872</c:v>
                </c:pt>
                <c:pt idx="1">
                  <c:v>0.43406787778756128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9-4D01-8A10-8B5E2576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432870370370364E-2"/>
          <c:y val="3.8965277777777779E-2"/>
          <c:w val="0.92865833333333336"/>
          <c:h val="0.92865833333333336"/>
        </c:manualLayout>
      </c:layout>
      <c:doughnutChart>
        <c:varyColors val="1"/>
        <c:ser>
          <c:idx val="0"/>
          <c:order val="0"/>
          <c:tx>
            <c:v>Fundo</c:v>
          </c:tx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E7-40A5-8223-8ED3D22F34E5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E7-40A5-8223-8ED3D22F34E5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E7-40A5-8223-8ED3D22F34E5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E7-40A5-8223-8ED3D22F34E5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E7-40A5-8223-8ED3D22F34E5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E7-40A5-8223-8ED3D22F34E5}"/>
              </c:ext>
            </c:extLst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EE7-40A5-8223-8ED3D22F34E5}"/>
              </c:ext>
            </c:extLst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EE7-40A5-8223-8ED3D22F34E5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EE7-40A5-8223-8ED3D22F34E5}"/>
              </c:ext>
            </c:extLst>
          </c:dPt>
          <c:dPt>
            <c:idx val="9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EE7-40A5-8223-8ED3D22F34E5}"/>
              </c:ext>
            </c:extLst>
          </c:dP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E9-4D01-8A10-8B5E2576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doughnutChart>
        <c:varyColors val="1"/>
        <c:ser>
          <c:idx val="1"/>
          <c:order val="1"/>
          <c:tx>
            <c:strRef>
              <c:f>Dashboard_DC!$A$48</c:f>
              <c:strCache>
                <c:ptCount val="1"/>
                <c:pt idx="0">
                  <c:v>Despesas Empenhadas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4E9-4D01-8A10-8B5E2576B79E}"/>
              </c:ext>
            </c:extLst>
          </c:dPt>
          <c:dPt>
            <c:idx val="1"/>
            <c:bubble3D val="0"/>
            <c:spPr>
              <a:solidFill>
                <a:schemeClr val="bg1">
                  <a:alpha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E9-4D01-8A10-8B5E2576B79E}"/>
              </c:ext>
            </c:extLst>
          </c:dPt>
          <c:val>
            <c:numRef>
              <c:f>Dashboard_DC!$C$48:$D$48</c:f>
              <c:numCache>
                <c:formatCode>0.0%</c:formatCode>
                <c:ptCount val="2"/>
                <c:pt idx="0">
                  <c:v>0.67450934118312911</c:v>
                </c:pt>
                <c:pt idx="1">
                  <c:v>0.32549065881687089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9-4D01-8A10-8B5E2576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432870370370371E-2"/>
          <c:y val="5.6604166666666664E-2"/>
          <c:w val="0.92865833333333336"/>
          <c:h val="0.92865833333333336"/>
        </c:manualLayout>
      </c:layout>
      <c:doughnutChart>
        <c:varyColors val="1"/>
        <c:ser>
          <c:idx val="0"/>
          <c:order val="0"/>
          <c:tx>
            <c:v>Fundo</c:v>
          </c:tx>
          <c:spPr>
            <a:solidFill>
              <a:schemeClr val="tx1"/>
            </a:solidFill>
          </c:spPr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69-4F9F-8724-08FD49537697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69-4F9F-8724-08FD49537697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69-4F9F-8724-08FD49537697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69-4F9F-8724-08FD49537697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869-4F9F-8724-08FD49537697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69-4F9F-8724-08FD49537697}"/>
              </c:ext>
            </c:extLst>
          </c:dPt>
          <c:dPt>
            <c:idx val="6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869-4F9F-8724-08FD49537697}"/>
              </c:ext>
            </c:extLst>
          </c:dPt>
          <c:dPt>
            <c:idx val="7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869-4F9F-8724-08FD49537697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869-4F9F-8724-08FD49537697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869-4F9F-8724-08FD49537697}"/>
              </c:ext>
            </c:extLst>
          </c:dP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E9-4D01-8A10-8B5E2576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doughnutChart>
        <c:varyColors val="1"/>
        <c:ser>
          <c:idx val="1"/>
          <c:order val="1"/>
          <c:tx>
            <c:strRef>
              <c:f>Dashboard_DC!$E$48</c:f>
              <c:strCache>
                <c:ptCount val="1"/>
                <c:pt idx="0">
                  <c:v>Despesas Empenhadas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4E9-4D01-8A10-8B5E2576B79E}"/>
              </c:ext>
            </c:extLst>
          </c:dPt>
          <c:dPt>
            <c:idx val="1"/>
            <c:bubble3D val="0"/>
            <c:spPr>
              <a:solidFill>
                <a:schemeClr val="bg1">
                  <a:alpha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E9-4D01-8A10-8B5E2576B79E}"/>
              </c:ext>
            </c:extLst>
          </c:dPt>
          <c:val>
            <c:numRef>
              <c:f>Dashboard_DC!$G$48:$H$48</c:f>
              <c:numCache>
                <c:formatCode>0.0%</c:formatCode>
                <c:ptCount val="2"/>
                <c:pt idx="0">
                  <c:v>0.60867614553718674</c:v>
                </c:pt>
                <c:pt idx="1">
                  <c:v>0.39132385446281326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9-4D01-8A10-8B5E2576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81227099087863"/>
          <c:y val="1.1299435028248588E-2"/>
          <c:w val="0.56518073854629558"/>
          <c:h val="0.967512789714845"/>
        </c:manualLayout>
      </c:layout>
      <c:doughnutChart>
        <c:varyColors val="1"/>
        <c:ser>
          <c:idx val="0"/>
          <c:order val="0"/>
          <c:tx>
            <c:v>Funcionamento</c:v>
          </c:tx>
          <c:spPr>
            <a:solidFill>
              <a:schemeClr val="accent1">
                <a:lumMod val="75000"/>
              </a:schemeClr>
            </a:solidFill>
            <a:ln w="9525">
              <a:solidFill>
                <a:schemeClr val="accent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24-48D1-B1F7-4FB7BD90D4BA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ED-4B8B-99B4-9F2D8324C6E3}"/>
            </c:ext>
          </c:extLst>
        </c:ser>
        <c:ser>
          <c:idx val="1"/>
          <c:order val="1"/>
          <c:tx>
            <c:v>Assistência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24-48D1-B1F7-4FB7BD90D4BA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DED-4B8B-99B4-9F2D8324C6E3}"/>
            </c:ext>
          </c:extLst>
        </c:ser>
        <c:ser>
          <c:idx val="2"/>
          <c:order val="2"/>
          <c:tx>
            <c:v>Capacitação</c:v>
          </c:tx>
          <c:spPr>
            <a:solidFill>
              <a:schemeClr val="accent6">
                <a:lumMod val="75000"/>
              </a:schemeClr>
            </a:solidFill>
            <a:ln w="9525"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24-48D1-B1F7-4FB7BD90D4BA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BDED-4B8B-99B4-9F2D8324C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81227099087863"/>
          <c:y val="1.1299435028248588E-2"/>
          <c:w val="0.56518073854629558"/>
          <c:h val="0.967512789714845"/>
        </c:manualLayout>
      </c:layout>
      <c:doughnutChart>
        <c:varyColors val="1"/>
        <c:ser>
          <c:idx val="0"/>
          <c:order val="0"/>
          <c:tx>
            <c:v>Funcionamento</c:v>
          </c:tx>
          <c:spPr>
            <a:solidFill>
              <a:schemeClr val="accent1">
                <a:lumMod val="75000"/>
              </a:schemeClr>
            </a:solidFill>
            <a:ln w="9525">
              <a:solidFill>
                <a:schemeClr val="accent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AB-477D-9DDB-5094526DDF5F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5DAB-477D-9DDB-5094526DDF5F}"/>
            </c:ext>
          </c:extLst>
        </c:ser>
        <c:ser>
          <c:idx val="1"/>
          <c:order val="1"/>
          <c:tx>
            <c:v>Assistência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DAB-477D-9DDB-5094526DDF5F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5DAB-477D-9DDB-5094526DDF5F}"/>
            </c:ext>
          </c:extLst>
        </c:ser>
        <c:ser>
          <c:idx val="2"/>
          <c:order val="2"/>
          <c:tx>
            <c:v>Capacitação</c:v>
          </c:tx>
          <c:spPr>
            <a:solidFill>
              <a:schemeClr val="accent6">
                <a:lumMod val="75000"/>
              </a:schemeClr>
            </a:solidFill>
            <a:ln w="9525"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AB-477D-9DDB-5094526DDF5F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5DAB-477D-9DDB-5094526DD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81227099087863"/>
          <c:y val="1.1299435028248588E-2"/>
          <c:w val="0.56518073854629558"/>
          <c:h val="0.967512789714845"/>
        </c:manualLayout>
      </c:layout>
      <c:doughnutChart>
        <c:varyColors val="1"/>
        <c:ser>
          <c:idx val="0"/>
          <c:order val="0"/>
          <c:tx>
            <c:v>Funcionamento</c:v>
          </c:tx>
          <c:spPr>
            <a:solidFill>
              <a:schemeClr val="accent1">
                <a:lumMod val="75000"/>
              </a:schemeClr>
            </a:solidFill>
            <a:ln w="9525">
              <a:solidFill>
                <a:schemeClr val="accent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6F-47FA-B039-178C5453056B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786F-47FA-B039-178C5453056B}"/>
            </c:ext>
          </c:extLst>
        </c:ser>
        <c:ser>
          <c:idx val="1"/>
          <c:order val="1"/>
          <c:tx>
            <c:v>Assistência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86F-47FA-B039-178C5453056B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786F-47FA-B039-178C5453056B}"/>
            </c:ext>
          </c:extLst>
        </c:ser>
        <c:ser>
          <c:idx val="2"/>
          <c:order val="2"/>
          <c:tx>
            <c:v>Capacitação</c:v>
          </c:tx>
          <c:spPr>
            <a:solidFill>
              <a:schemeClr val="accent6">
                <a:lumMod val="75000"/>
              </a:schemeClr>
            </a:solidFill>
            <a:ln w="9525"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6F-47FA-B039-178C5453056B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786F-47FA-B039-178C54530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pt-BR" sz="2400" b="1">
                <a:solidFill>
                  <a:schemeClr val="accent3">
                    <a:lumMod val="50000"/>
                  </a:schemeClr>
                </a:solidFill>
              </a:rPr>
              <a:t>Investimentos - IFS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  <a:p>
            <a:pPr>
              <a:defRPr sz="1600"/>
            </a:pPr>
            <a:r>
              <a:rPr lang="pt-BR" sz="1400" b="1">
                <a:solidFill>
                  <a:sysClr val="windowText" lastClr="000000"/>
                </a:solidFill>
              </a:rPr>
              <a:t>Planejado</a:t>
            </a:r>
            <a:r>
              <a:rPr lang="pt-BR" sz="1400"/>
              <a:t> </a:t>
            </a:r>
            <a:r>
              <a:rPr lang="pt-BR" sz="1400">
                <a:solidFill>
                  <a:schemeClr val="accent3">
                    <a:lumMod val="50000"/>
                  </a:schemeClr>
                </a:solidFill>
              </a:rPr>
              <a:t>x</a:t>
            </a:r>
            <a:r>
              <a:rPr lang="pt-BR" sz="1400"/>
              <a:t> </a:t>
            </a:r>
            <a:r>
              <a:rPr lang="pt-BR" sz="1400">
                <a:solidFill>
                  <a:schemeClr val="bg1">
                    <a:lumMod val="50000"/>
                  </a:schemeClr>
                </a:solidFill>
              </a:rPr>
              <a:t>Empenhado</a:t>
            </a:r>
          </a:p>
        </c:rich>
      </c:tx>
      <c:layout>
        <c:manualLayout>
          <c:xMode val="edge"/>
          <c:yMode val="edge"/>
          <c:x val="0.35898614486255415"/>
          <c:y val="1.2428903856312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3131939914504247E-2"/>
          <c:y val="0.19178647590620415"/>
          <c:w val="0.75123504279382869"/>
          <c:h val="0.766927978284000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Dashboard_Inv!$A$47</c:f>
              <c:strCache>
                <c:ptCount val="1"/>
                <c:pt idx="0">
                  <c:v>Planejado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1F7-4C03-9C16-32253A98AD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F1F7-4C03-9C16-32253A98AD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1F7-4C03-9C16-32253A98AD3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1F7-4C03-9C16-32253A98AD3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F1F7-4C03-9C16-32253A98A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Dashboard_Inv!$B$46:$D$46</c:f>
              <c:strCache>
                <c:ptCount val="3"/>
                <c:pt idx="0">
                  <c:v>LOA</c:v>
                </c:pt>
                <c:pt idx="1">
                  <c:v>Emendas</c:v>
                </c:pt>
                <c:pt idx="2">
                  <c:v>Total</c:v>
                </c:pt>
              </c:strCache>
            </c:strRef>
          </c:cat>
          <c:val>
            <c:numRef>
              <c:f>Dashboard_Inv!$B$47:$D$47</c:f>
              <c:numCache>
                <c:formatCode>_-"R$"* #,##0_-;\-"R$"* #,##0_-;_-"R$"* "-"??_-;_-@_-</c:formatCode>
                <c:ptCount val="3"/>
                <c:pt idx="0">
                  <c:v>1925434</c:v>
                </c:pt>
                <c:pt idx="1">
                  <c:v>1272438</c:v>
                </c:pt>
                <c:pt idx="2">
                  <c:v>3197872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7-4C03-9C16-32253A98AD3F}"/>
            </c:ext>
          </c:extLst>
        </c:ser>
        <c:ser>
          <c:idx val="1"/>
          <c:order val="1"/>
          <c:tx>
            <c:strRef>
              <c:f>Dashboard_Inv!$A$48</c:f>
              <c:strCache>
                <c:ptCount val="1"/>
                <c:pt idx="0">
                  <c:v>Despesas Empenhadas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F1F7-4C03-9C16-32253A98AD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F1F7-4C03-9C16-32253A98AD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1F7-4C03-9C16-32253A98AD3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E-F1F7-4C03-9C16-32253A98AD3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6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F1F7-4C03-9C16-32253A98AD3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1F7-4C03-9C16-32253A98A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Dashboard_Inv!$B$46:$D$46</c:f>
              <c:strCache>
                <c:ptCount val="3"/>
                <c:pt idx="0">
                  <c:v>LOA</c:v>
                </c:pt>
                <c:pt idx="1">
                  <c:v>Emendas</c:v>
                </c:pt>
                <c:pt idx="2">
                  <c:v>Total</c:v>
                </c:pt>
              </c:strCache>
            </c:strRef>
          </c:cat>
          <c:val>
            <c:numRef>
              <c:f>Dashboard_Inv!$B$48:$D$48</c:f>
              <c:numCache>
                <c:formatCode>_-"R$"* #,##0_-;\-"R$"* #,##0_-;_-"R$"* "-"??_-;_-@_-</c:formatCode>
                <c:ptCount val="3"/>
                <c:pt idx="0">
                  <c:v>306021.73</c:v>
                </c:pt>
                <c:pt idx="1">
                  <c:v>1253794.45</c:v>
                </c:pt>
                <c:pt idx="2">
                  <c:v>1559816.18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7-4C03-9C16-32253A98A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346287"/>
        <c:axId val="941347119"/>
      </c:barChart>
      <c:catAx>
        <c:axId val="941346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pt-BR"/>
          </a:p>
        </c:txPr>
        <c:crossAx val="941347119"/>
        <c:crosses val="autoZero"/>
        <c:auto val="1"/>
        <c:lblAlgn val="ctr"/>
        <c:lblOffset val="100"/>
        <c:noMultiLvlLbl val="0"/>
      </c:catAx>
      <c:valAx>
        <c:axId val="941347119"/>
        <c:scaling>
          <c:orientation val="minMax"/>
        </c:scaling>
        <c:delete val="1"/>
        <c:axPos val="t"/>
        <c:numFmt formatCode="_-&quot;R$&quot;* #,##0_-;\-&quot;R$&quot;* #,##0_-;_-&quot;R$&quot;* &quot;-&quot;??_-;_-@_-" sourceLinked="1"/>
        <c:majorTickMark val="none"/>
        <c:minorTickMark val="none"/>
        <c:tickLblPos val="nextTo"/>
        <c:crossAx val="94134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ahnschrift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000" b="1" i="0" u="none" strike="noStrike" kern="1200" spc="0" baseline="0">
                <a:solidFill>
                  <a:schemeClr val="accent3">
                    <a:lumMod val="50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 sz="2000" b="1">
                <a:solidFill>
                  <a:schemeClr val="accent3">
                    <a:lumMod val="50000"/>
                  </a:schemeClr>
                </a:solidFill>
                <a:latin typeface="Bahnschrift" panose="020B0502040204020203" pitchFamily="34" charset="0"/>
              </a:rPr>
              <a:t>Execução Orçamentária</a:t>
            </a:r>
            <a:r>
              <a:rPr lang="en-US" sz="2000" b="1" baseline="0">
                <a:solidFill>
                  <a:schemeClr val="accent3">
                    <a:lumMod val="50000"/>
                  </a:schemeClr>
                </a:solidFill>
                <a:latin typeface="Bahnschrift" panose="020B0502040204020203" pitchFamily="34" charset="0"/>
              </a:rPr>
              <a:t> - IFS</a:t>
            </a:r>
            <a:endParaRPr lang="en-US" sz="2000" b="1">
              <a:solidFill>
                <a:schemeClr val="accent3">
                  <a:lumMod val="50000"/>
                </a:schemeClr>
              </a:solidFill>
              <a:latin typeface="Bahnschrift" panose="020B0502040204020203" pitchFamily="34" charset="0"/>
            </a:endParaRPr>
          </a:p>
        </c:rich>
      </c:tx>
      <c:layout>
        <c:manualLayout>
          <c:xMode val="edge"/>
          <c:yMode val="edge"/>
          <c:x val="0.28955730044756806"/>
          <c:y val="2.629096556792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000" b="1" i="0" u="none" strike="noStrike" kern="1200" spc="0" baseline="0">
              <a:solidFill>
                <a:schemeClr val="accent3">
                  <a:lumMod val="50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UGs!$D$82</c:f>
              <c:strCache>
                <c:ptCount val="1"/>
                <c:pt idx="0">
                  <c:v>% Empenhado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702-4F82-B5CD-F05437E80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UGs!$A$83:$A$88</c:f>
              <c:strCache>
                <c:ptCount val="6"/>
                <c:pt idx="0">
                  <c:v>Capacitação</c:v>
                </c:pt>
                <c:pt idx="1">
                  <c:v>Funcionamento (Inv)</c:v>
                </c:pt>
                <c:pt idx="2">
                  <c:v>Funcionamento (ODC)</c:v>
                </c:pt>
                <c:pt idx="3">
                  <c:v>Assistência</c:v>
                </c:pt>
                <c:pt idx="4">
                  <c:v>Expansão (Inv)</c:v>
                </c:pt>
                <c:pt idx="5">
                  <c:v>Total</c:v>
                </c:pt>
              </c:strCache>
            </c:strRef>
          </c:cat>
          <c:val>
            <c:numRef>
              <c:f>UGs!$D$83:$D$88</c:f>
              <c:numCache>
                <c:formatCode>0.0%</c:formatCode>
                <c:ptCount val="6"/>
                <c:pt idx="0">
                  <c:v>0.56593212221243872</c:v>
                </c:pt>
                <c:pt idx="1">
                  <c:v>0.23867548463043312</c:v>
                </c:pt>
                <c:pt idx="2">
                  <c:v>0.67450934118312911</c:v>
                </c:pt>
                <c:pt idx="3">
                  <c:v>0.60867614553718674</c:v>
                </c:pt>
                <c:pt idx="4">
                  <c:v>0.98143406891587204</c:v>
                </c:pt>
                <c:pt idx="5">
                  <c:v>0.6463294802815106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2-4F82-B5CD-F05437E8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-27"/>
        <c:axId val="451913552"/>
        <c:axId val="451912912"/>
      </c:barChart>
      <c:catAx>
        <c:axId val="45191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pt-BR"/>
          </a:p>
        </c:txPr>
        <c:crossAx val="451912912"/>
        <c:crosses val="autoZero"/>
        <c:auto val="1"/>
        <c:lblAlgn val="ctr"/>
        <c:lblOffset val="100"/>
        <c:noMultiLvlLbl val="0"/>
      </c:catAx>
      <c:valAx>
        <c:axId val="4519129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5191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jp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1299483</xdr:colOff>
      <xdr:row>49</xdr:row>
      <xdr:rowOff>9526</xdr:rowOff>
    </xdr:from>
    <xdr:to>
      <xdr:col>9</xdr:col>
      <xdr:colOff>1214304</xdr:colOff>
      <xdr:row>62</xdr:row>
      <xdr:rowOff>64501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1183821</xdr:colOff>
      <xdr:row>48</xdr:row>
      <xdr:rowOff>107496</xdr:rowOff>
    </xdr:from>
    <xdr:to>
      <xdr:col>1</xdr:col>
      <xdr:colOff>1098642</xdr:colOff>
      <xdr:row>62</xdr:row>
      <xdr:rowOff>3721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1238251</xdr:colOff>
      <xdr:row>48</xdr:row>
      <xdr:rowOff>104775</xdr:rowOff>
    </xdr:from>
    <xdr:to>
      <xdr:col>5</xdr:col>
      <xdr:colOff>1153074</xdr:colOff>
      <xdr:row>62</xdr:row>
      <xdr:rowOff>1000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695311</xdr:colOff>
      <xdr:row>0</xdr:row>
      <xdr:rowOff>511969</xdr:rowOff>
    </xdr:from>
    <xdr:to>
      <xdr:col>8</xdr:col>
      <xdr:colOff>1520467</xdr:colOff>
      <xdr:row>10</xdr:row>
      <xdr:rowOff>11906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515711</xdr:colOff>
      <xdr:row>2</xdr:row>
      <xdr:rowOff>111236</xdr:rowOff>
    </xdr:from>
    <xdr:to>
      <xdr:col>8</xdr:col>
      <xdr:colOff>559595</xdr:colOff>
      <xdr:row>6</xdr:row>
      <xdr:rowOff>35719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85867" y="920861"/>
          <a:ext cx="1591696" cy="924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accent3">
                  <a:lumMod val="50000"/>
                </a:schemeClr>
              </a:solidFill>
              <a:latin typeface="Bahnschrift" panose="020B0502040204020203" pitchFamily="34" charset="0"/>
              <a:cs typeface="Arial" panose="020B0604020202020204" pitchFamily="34" charset="0"/>
            </a:rPr>
            <a:t>% Total Empenhado</a:t>
          </a:r>
        </a:p>
        <a:p>
          <a:pPr algn="ctr"/>
          <a:r>
            <a:rPr lang="pt-BR" sz="1400" b="1">
              <a:solidFill>
                <a:schemeClr val="tx2"/>
              </a:solidFill>
              <a:latin typeface="Bahnschrift" panose="020B0502040204020203" pitchFamily="34" charset="0"/>
              <a:cs typeface="Arial" panose="020B0604020202020204" pitchFamily="34" charset="0"/>
            </a:rPr>
            <a:t>Desp. Correntes</a:t>
          </a:r>
        </a:p>
      </xdr:txBody>
    </xdr:sp>
    <xdr:clientData/>
  </xdr:twoCellAnchor>
  <xdr:twoCellAnchor editAs="oneCell">
    <xdr:from>
      <xdr:col>6</xdr:col>
      <xdr:colOff>559594</xdr:colOff>
      <xdr:row>6</xdr:row>
      <xdr:rowOff>25513</xdr:rowOff>
    </xdr:from>
    <xdr:to>
      <xdr:col>8</xdr:col>
      <xdr:colOff>497003</xdr:colOff>
      <xdr:row>7</xdr:row>
      <xdr:rowOff>137092</xdr:rowOff>
    </xdr:to>
    <xdr:sp macro="" textlink="$K$46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429750" y="1835263"/>
          <a:ext cx="1485221" cy="36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32673C5-075A-400C-9F08-50F2A3404C09}" type="TxLink">
            <a:rPr lang="en-US" sz="2800" b="1" i="0" u="none" strike="noStrike">
              <a:solidFill>
                <a:schemeClr val="accent3">
                  <a:lumMod val="50000"/>
                </a:schemeClr>
              </a:solidFill>
              <a:latin typeface="Bahnschrift" panose="020B0502040204020203" pitchFamily="34" charset="0"/>
              <a:cs typeface="Arial" panose="020B0604020202020204" pitchFamily="34" charset="0"/>
            </a:rPr>
            <a:pPr algn="ctr"/>
            <a:t>66,1%</a:t>
          </a:fld>
          <a:endParaRPr lang="pt-BR" sz="4400" b="1">
            <a:solidFill>
              <a:schemeClr val="accent3">
                <a:lumMod val="50000"/>
              </a:schemeClr>
            </a:solidFill>
            <a:latin typeface="Bahnschrift" panose="020B0502040204020203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11906</xdr:colOff>
      <xdr:row>1</xdr:row>
      <xdr:rowOff>207898</xdr:rowOff>
    </xdr:from>
    <xdr:to>
      <xdr:col>2</xdr:col>
      <xdr:colOff>927436</xdr:colOff>
      <xdr:row>7</xdr:row>
      <xdr:rowOff>35719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767492"/>
          <a:ext cx="4487405" cy="132800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0.26017</cdr:x>
      <cdr:y>0.50028</cdr:y>
    </cdr:from>
    <cdr:to>
      <cdr:x>0.74083</cdr:x>
      <cdr:y>0.69472</cdr:y>
    </cdr:to>
    <cdr:sp macro="" textlink="Dashboard_DC!$K$48">
      <cdr:nvSpPr>
        <cdr:cNvPr id="3" name="CaixaDeTexto 2"/>
        <cdr:cNvSpPr txBox="1"/>
      </cdr:nvSpPr>
      <cdr:spPr>
        <a:xfrm xmlns:a="http://schemas.openxmlformats.org/drawingml/2006/main">
          <a:off x="561974" y="1080600"/>
          <a:ext cx="1038225" cy="4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68FF8BB-5510-40BB-B8BA-8F47FFBD4B8D}" type="TxLink">
            <a:rPr lang="en-US" sz="2000" b="1" i="0" u="none" strike="noStrike">
              <a:solidFill>
                <a:schemeClr val="accent1">
                  <a:lumMod val="75000"/>
                </a:schemeClr>
              </a:solidFill>
              <a:latin typeface="Bahnschrift" panose="020B0502040204020203" pitchFamily="34" charset="0"/>
              <a:cs typeface="Arial"/>
            </a:rPr>
            <a:pPr algn="ctr"/>
            <a:t>56,6%</a:t>
          </a:fld>
          <a:endParaRPr lang="pt-BR" sz="3600" b="1">
            <a:solidFill>
              <a:schemeClr val="accent1">
                <a:lumMod val="75000"/>
              </a:schemeClr>
            </a:solidFill>
            <a:latin typeface="Bahnschrift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0.26773</cdr:x>
      <cdr:y>0.31823</cdr:y>
    </cdr:from>
    <cdr:to>
      <cdr:x>0.7402</cdr:x>
      <cdr:y>0.51594</cdr:y>
    </cdr:to>
    <cdr:sp macro="" textlink="Dashboard_DC!$I$48">
      <cdr:nvSpPr>
        <cdr:cNvPr id="4" name="CaixaDeTexto 3"/>
        <cdr:cNvSpPr txBox="1"/>
      </cdr:nvSpPr>
      <cdr:spPr>
        <a:xfrm xmlns:a="http://schemas.openxmlformats.org/drawingml/2006/main">
          <a:off x="578299" y="693006"/>
          <a:ext cx="1020539" cy="4305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67BD2C76-1546-4D84-BEC7-991569491CB3}" type="TxLink">
            <a:rPr lang="en-US" sz="1100" b="0" i="0" u="none" strike="noStrike">
              <a:solidFill>
                <a:schemeClr val="accent1">
                  <a:lumMod val="75000"/>
                </a:schemeClr>
              </a:solidFill>
              <a:latin typeface="Bahnschrift" panose="020B0502040204020203" pitchFamily="34" charset="0"/>
              <a:cs typeface="Arial"/>
            </a:rPr>
            <a:pPr algn="ctr"/>
            <a:t>Despesas Empenhadas</a:t>
          </a:fld>
          <a:endParaRPr lang="pt-BR" sz="1800" b="0">
            <a:solidFill>
              <a:schemeClr val="accent1">
                <a:lumMod val="75000"/>
              </a:schemeClr>
            </a:solidFill>
            <a:latin typeface="Bahnschrift" panose="020B0502040204020203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0.26017</cdr:x>
      <cdr:y>0.50028</cdr:y>
    </cdr:from>
    <cdr:to>
      <cdr:x>0.74083</cdr:x>
      <cdr:y>0.69472</cdr:y>
    </cdr:to>
    <cdr:sp macro="" textlink="Dashboard_DC!$C$48">
      <cdr:nvSpPr>
        <cdr:cNvPr id="3" name="CaixaDeTexto 2"/>
        <cdr:cNvSpPr txBox="1"/>
      </cdr:nvSpPr>
      <cdr:spPr>
        <a:xfrm xmlns:a="http://schemas.openxmlformats.org/drawingml/2006/main">
          <a:off x="561974" y="1080600"/>
          <a:ext cx="1038225" cy="4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18C4519E-2555-4B9F-8E92-B8063AEB24BE}" type="TxLink">
            <a:rPr lang="en-US" sz="2000" b="1" i="0" u="none" strike="noStrike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  <a:cs typeface="Arial"/>
            </a:rPr>
            <a:pPr algn="ctr"/>
            <a:t>67,5%</a:t>
          </a:fld>
          <a:endParaRPr lang="pt-BR" sz="8800" b="1">
            <a:solidFill>
              <a:schemeClr val="accent6">
                <a:lumMod val="75000"/>
              </a:schemeClr>
            </a:solidFill>
            <a:latin typeface="Bahnschrift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0.26143</cdr:x>
      <cdr:y>0.31823</cdr:y>
    </cdr:from>
    <cdr:to>
      <cdr:x>0.73075</cdr:x>
      <cdr:y>0.51594</cdr:y>
    </cdr:to>
    <cdr:sp macro="" textlink="Dashboard_DC!$A$48">
      <cdr:nvSpPr>
        <cdr:cNvPr id="4" name="CaixaDeTexto 3"/>
        <cdr:cNvSpPr txBox="1"/>
      </cdr:nvSpPr>
      <cdr:spPr>
        <a:xfrm xmlns:a="http://schemas.openxmlformats.org/drawingml/2006/main">
          <a:off x="564693" y="693006"/>
          <a:ext cx="1013736" cy="4305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22EC5EB8-09F5-4A64-B4B2-8808324609D4}" type="TxLink">
            <a:rPr lang="en-US" sz="1100" b="0" i="0" u="none" strike="noStrike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  <a:cs typeface="Arial"/>
            </a:rPr>
            <a:pPr algn="ctr"/>
            <a:t>Despesas Empenhadas</a:t>
          </a:fld>
          <a:endParaRPr lang="pt-BR" sz="1600" b="0">
            <a:solidFill>
              <a:schemeClr val="accent6">
                <a:lumMod val="75000"/>
              </a:schemeClr>
            </a:solidFill>
            <a:latin typeface="Bahnschrift" panose="020B0502040204020203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0.27781</cdr:x>
      <cdr:y>0.50028</cdr:y>
    </cdr:from>
    <cdr:to>
      <cdr:x>0.75847</cdr:x>
      <cdr:y>0.69472</cdr:y>
    </cdr:to>
    <cdr:sp macro="" textlink="Dashboard_DC!$G$48">
      <cdr:nvSpPr>
        <cdr:cNvPr id="3" name="CaixaDeTexto 2"/>
        <cdr:cNvSpPr txBox="1"/>
      </cdr:nvSpPr>
      <cdr:spPr>
        <a:xfrm xmlns:a="http://schemas.openxmlformats.org/drawingml/2006/main">
          <a:off x="600067" y="1080605"/>
          <a:ext cx="1038226" cy="419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3DD8ABEF-24AF-4FF9-951A-EF0003E4675B}" type="TxLink">
            <a:rPr lang="en-US" sz="2000" b="1" i="0" u="none" strike="noStrike">
              <a:solidFill>
                <a:srgbClr val="000000"/>
              </a:solidFill>
              <a:latin typeface="Bahnschrift" panose="020B0502040204020203" pitchFamily="34" charset="0"/>
              <a:cs typeface="Arial"/>
            </a:rPr>
            <a:pPr algn="ctr"/>
            <a:t>60,9%</a:t>
          </a:fld>
          <a:endParaRPr lang="pt-BR" sz="2000" b="1">
            <a:solidFill>
              <a:schemeClr val="accent1">
                <a:lumMod val="75000"/>
              </a:schemeClr>
            </a:solidFill>
            <a:latin typeface="Bahnschrift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0.2671</cdr:x>
      <cdr:y>0.31823</cdr:y>
    </cdr:from>
    <cdr:to>
      <cdr:x>0.74335</cdr:x>
      <cdr:y>0.51594</cdr:y>
    </cdr:to>
    <cdr:sp macro="" textlink="Dashboard_DC!$E$48">
      <cdr:nvSpPr>
        <cdr:cNvPr id="4" name="CaixaDeTexto 3"/>
        <cdr:cNvSpPr txBox="1"/>
      </cdr:nvSpPr>
      <cdr:spPr>
        <a:xfrm xmlns:a="http://schemas.openxmlformats.org/drawingml/2006/main">
          <a:off x="576941" y="694449"/>
          <a:ext cx="1028700" cy="4314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1923B818-530A-4C27-A0AE-674A1E38DD41}" type="TxLink">
            <a:rPr lang="en-US" sz="1100" b="0" i="0" u="none" strike="noStrike">
              <a:solidFill>
                <a:sysClr val="windowText" lastClr="000000"/>
              </a:solidFill>
              <a:latin typeface="Bahnschrift" panose="020B0502040204020203" pitchFamily="34" charset="0"/>
              <a:cs typeface="Arial"/>
            </a:rPr>
            <a:pPr algn="ctr"/>
            <a:t>Despesas Empenhadas</a:t>
          </a:fld>
          <a:endParaRPr lang="pt-BR" sz="1600" b="0">
            <a:solidFill>
              <a:sysClr val="windowText" lastClr="000000"/>
            </a:solidFill>
            <a:latin typeface="Bahnschrift" panose="020B0502040204020203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141766</xdr:colOff>
      <xdr:row>1</xdr:row>
      <xdr:rowOff>128614</xdr:rowOff>
    </xdr:from>
    <xdr:ext cx="4001610" cy="2314866"/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1505443</xdr:colOff>
      <xdr:row>3</xdr:row>
      <xdr:rowOff>19008</xdr:rowOff>
    </xdr:from>
    <xdr:ext cx="1460047" cy="909680"/>
    <xdr:sp macro="" textlink="">
      <xdr:nvSpPr>
        <xdr:cNvPr id="122" name="CaixaDeText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7401418" y="14220783"/>
          <a:ext cx="1460047" cy="909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accent3">
                  <a:lumMod val="50000"/>
                </a:schemeClr>
              </a:solidFill>
              <a:latin typeface="Bahnschrift" panose="020B0502040204020203" pitchFamily="34" charset="0"/>
              <a:cs typeface="Arial" panose="020B0604020202020204" pitchFamily="34" charset="0"/>
            </a:rPr>
            <a:t>% Total Empenhado</a:t>
          </a:r>
        </a:p>
        <a:p>
          <a:pPr algn="ctr"/>
          <a:r>
            <a:rPr lang="pt-BR" sz="1400" b="1">
              <a:solidFill>
                <a:schemeClr val="tx2"/>
              </a:solidFill>
              <a:latin typeface="Bahnschrift" panose="020B0502040204020203" pitchFamily="34" charset="0"/>
              <a:cs typeface="Arial" panose="020B0604020202020204" pitchFamily="34" charset="0"/>
            </a:rPr>
            <a:t>Investimentos</a:t>
          </a:r>
        </a:p>
      </xdr:txBody>
    </xdr:sp>
    <xdr:clientData/>
  </xdr:oneCellAnchor>
  <xdr:oneCellAnchor>
    <xdr:from>
      <xdr:col>4</xdr:col>
      <xdr:colOff>1537420</xdr:colOff>
      <xdr:row>6</xdr:row>
      <xdr:rowOff>147598</xdr:rowOff>
    </xdr:from>
    <xdr:ext cx="1488622" cy="356507"/>
    <xdr:sp macro="" textlink="$D$49">
      <xdr:nvSpPr>
        <xdr:cNvPr id="123" name="CaixaDeTexto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7433395" y="15092323"/>
          <a:ext cx="1488622" cy="356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FF098DA-2AC0-412E-9B2A-9C419787B88D}" type="TxLink">
            <a:rPr lang="en-US" sz="2800" b="1" i="0" u="none" strike="noStrike">
              <a:solidFill>
                <a:srgbClr val="4F6228"/>
              </a:solidFill>
              <a:latin typeface="Bahnschrift"/>
              <a:cs typeface="Arial" panose="020B0604020202020204" pitchFamily="34" charset="0"/>
            </a:rPr>
            <a:pPr algn="ctr"/>
            <a:t>48,8%</a:t>
          </a:fld>
          <a:endParaRPr lang="pt-BR" sz="49600" b="1">
            <a:solidFill>
              <a:schemeClr val="tx2"/>
            </a:solidFill>
            <a:latin typeface="Bahnschrift" panose="020B0502040204020203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511969</xdr:colOff>
      <xdr:row>1</xdr:row>
      <xdr:rowOff>119063</xdr:rowOff>
    </xdr:from>
    <xdr:ext cx="4001610" cy="2314866"/>
    <xdr:graphicFrame macro="">
      <xdr:nvGraphicFramePr>
        <xdr:cNvPr id="125" name="Gráfico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7</xdr:col>
      <xdr:colOff>839801</xdr:colOff>
      <xdr:row>3</xdr:row>
      <xdr:rowOff>21363</xdr:rowOff>
    </xdr:from>
    <xdr:ext cx="1460047" cy="909680"/>
    <xdr:sp macro="" textlink="">
      <xdr:nvSpPr>
        <xdr:cNvPr id="126" name="CaixaDeTexto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11345876" y="14223138"/>
          <a:ext cx="1460047" cy="909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accent3">
                  <a:lumMod val="50000"/>
                </a:schemeClr>
              </a:solidFill>
              <a:latin typeface="Bahnschrift" panose="020B0502040204020203" pitchFamily="34" charset="0"/>
              <a:cs typeface="Arial" panose="020B0604020202020204" pitchFamily="34" charset="0"/>
            </a:rPr>
            <a:t>% Total Empenhado</a:t>
          </a:r>
        </a:p>
        <a:p>
          <a:pPr algn="ctr"/>
          <a:r>
            <a:rPr lang="pt-BR" sz="1400" b="1">
              <a:solidFill>
                <a:schemeClr val="tx2"/>
              </a:solidFill>
              <a:latin typeface="Bahnschrift" panose="020B0502040204020203" pitchFamily="34" charset="0"/>
              <a:cs typeface="Arial" panose="020B0604020202020204" pitchFamily="34" charset="0"/>
            </a:rPr>
            <a:t>Orçamento</a:t>
          </a:r>
        </a:p>
      </xdr:txBody>
    </xdr:sp>
    <xdr:clientData/>
  </xdr:oneCellAnchor>
  <xdr:oneCellAnchor>
    <xdr:from>
      <xdr:col>7</xdr:col>
      <xdr:colOff>895591</xdr:colOff>
      <xdr:row>6</xdr:row>
      <xdr:rowOff>185673</xdr:rowOff>
    </xdr:from>
    <xdr:ext cx="1488622" cy="356507"/>
    <xdr:sp macro="" textlink="$E$49">
      <xdr:nvSpPr>
        <xdr:cNvPr id="127" name="CaixaDeTexto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11432622" y="1995423"/>
          <a:ext cx="1488622" cy="356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81C5C94-0A61-49F7-8672-83A91D787731}" type="TxLink">
            <a:rPr lang="en-US" sz="2800" b="1" i="0" u="none" strike="noStrike">
              <a:solidFill>
                <a:schemeClr val="accent3">
                  <a:lumMod val="50000"/>
                </a:schemeClr>
              </a:solidFill>
              <a:latin typeface="Bahnschrift"/>
              <a:cs typeface="Arial" panose="020B0604020202020204" pitchFamily="34" charset="0"/>
            </a:rPr>
            <a:pPr algn="ctr"/>
            <a:t>64,6%</a:t>
          </a:fld>
          <a:endParaRPr lang="pt-BR" sz="333300" b="1">
            <a:solidFill>
              <a:schemeClr val="accent3">
                <a:lumMod val="50000"/>
              </a:schemeClr>
            </a:solidFill>
            <a:latin typeface="Bahnschrift" panose="020B0502040204020203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4</xdr:col>
      <xdr:colOff>833438</xdr:colOff>
      <xdr:row>13</xdr:row>
      <xdr:rowOff>35718</xdr:rowOff>
    </xdr:from>
    <xdr:to>
      <xdr:col>10</xdr:col>
      <xdr:colOff>250031</xdr:colOff>
      <xdr:row>32</xdr:row>
      <xdr:rowOff>1</xdr:rowOff>
    </xdr:to>
    <xdr:graphicFrame macro="">
      <xdr:nvGraphicFramePr>
        <xdr:cNvPr id="129" name="Gráfico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964409</xdr:colOff>
      <xdr:row>17</xdr:row>
      <xdr:rowOff>136072</xdr:rowOff>
    </xdr:from>
    <xdr:to>
      <xdr:col>10</xdr:col>
      <xdr:colOff>416721</xdr:colOff>
      <xdr:row>20</xdr:row>
      <xdr:rowOff>5103</xdr:rowOff>
    </xdr:to>
    <xdr:sp macro="" textlink="$B$49">
      <xdr:nvSpPr>
        <xdr:cNvPr id="132" name="CaixaDeTexto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14503516" y="4395108"/>
          <a:ext cx="908276" cy="522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14D26E1C-484E-480E-80F9-89DA2001CB16}" type="TxLink">
            <a:rPr lang="en-US" sz="2000" b="1" i="0" u="none" strike="noStrike">
              <a:solidFill>
                <a:srgbClr val="1F497D"/>
              </a:solidFill>
              <a:latin typeface="Bahnschrift"/>
            </a:rPr>
            <a:pPr algn="l"/>
            <a:t>15,9%</a:t>
          </a:fld>
          <a:endParaRPr lang="pt-BR" sz="1800"/>
        </a:p>
      </xdr:txBody>
    </xdr:sp>
    <xdr:clientData/>
  </xdr:twoCellAnchor>
  <xdr:twoCellAnchor>
    <xdr:from>
      <xdr:col>9</xdr:col>
      <xdr:colOff>958627</xdr:colOff>
      <xdr:row>22</xdr:row>
      <xdr:rowOff>205126</xdr:rowOff>
    </xdr:from>
    <xdr:to>
      <xdr:col>10</xdr:col>
      <xdr:colOff>367395</xdr:colOff>
      <xdr:row>25</xdr:row>
      <xdr:rowOff>74158</xdr:rowOff>
    </xdr:to>
    <xdr:sp macro="" textlink="$C$49">
      <xdr:nvSpPr>
        <xdr:cNvPr id="133" name="CaixaDeTexto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/>
      </xdr:nvSpPr>
      <xdr:spPr>
        <a:xfrm>
          <a:off x="14497734" y="5539126"/>
          <a:ext cx="864732" cy="52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0E8BEE82-9951-4CE9-BEE9-2D314280B1C0}" type="TxLink">
            <a:rPr lang="en-US" sz="2000" b="1" i="0" u="none" strike="noStrike">
              <a:solidFill>
                <a:srgbClr val="E26B0A"/>
              </a:solidFill>
              <a:latin typeface="Bahnschrift"/>
            </a:rPr>
            <a:pPr algn="l"/>
            <a:t>98,5%</a:t>
          </a:fld>
          <a:endParaRPr lang="pt-BR" sz="3200"/>
        </a:p>
      </xdr:txBody>
    </xdr:sp>
    <xdr:clientData/>
  </xdr:twoCellAnchor>
  <xdr:twoCellAnchor>
    <xdr:from>
      <xdr:col>9</xdr:col>
      <xdr:colOff>923928</xdr:colOff>
      <xdr:row>27</xdr:row>
      <xdr:rowOff>30956</xdr:rowOff>
    </xdr:from>
    <xdr:to>
      <xdr:col>10</xdr:col>
      <xdr:colOff>416721</xdr:colOff>
      <xdr:row>29</xdr:row>
      <xdr:rowOff>90488</xdr:rowOff>
    </xdr:to>
    <xdr:sp macro="" textlink="$D$49">
      <xdr:nvSpPr>
        <xdr:cNvPr id="134" name="CaixaDeTexto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/>
      </xdr:nvSpPr>
      <xdr:spPr>
        <a:xfrm>
          <a:off x="14463035" y="6439920"/>
          <a:ext cx="948757" cy="52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8F8CA089-87E9-4A19-9C75-1E02EE6CA60F}" type="TxLink">
            <a:rPr lang="en-US" sz="2000" b="1" i="0" u="none" strike="noStrike">
              <a:solidFill>
                <a:schemeClr val="accent3">
                  <a:lumMod val="50000"/>
                </a:schemeClr>
              </a:solidFill>
              <a:latin typeface="Bahnschrift"/>
            </a:rPr>
            <a:pPr algn="l"/>
            <a:t>48,8%</a:t>
          </a:fld>
          <a:endParaRPr lang="pt-BR" sz="5400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833438</xdr:colOff>
      <xdr:row>32</xdr:row>
      <xdr:rowOff>190499</xdr:rowOff>
    </xdr:from>
    <xdr:to>
      <xdr:col>10</xdr:col>
      <xdr:colOff>261937</xdr:colOff>
      <xdr:row>49</xdr:row>
      <xdr:rowOff>11905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A70264C3-9B27-4EB7-8F56-15D648142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721178</xdr:colOff>
      <xdr:row>21</xdr:row>
      <xdr:rowOff>122464</xdr:rowOff>
    </xdr:from>
    <xdr:to>
      <xdr:col>9</xdr:col>
      <xdr:colOff>707572</xdr:colOff>
      <xdr:row>25</xdr:row>
      <xdr:rowOff>217714</xdr:rowOff>
    </xdr:to>
    <xdr:sp macro="" textlink="">
      <xdr:nvSpPr>
        <xdr:cNvPr id="2" name="CaixaDeTexto 1"/>
        <xdr:cNvSpPr txBox="1"/>
      </xdr:nvSpPr>
      <xdr:spPr>
        <a:xfrm>
          <a:off x="10790464" y="5225143"/>
          <a:ext cx="3456215" cy="979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100" b="1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Emendas Parlamentares:</a:t>
          </a:r>
        </a:p>
        <a:p>
          <a:endParaRPr lang="pt-BR" sz="1100">
            <a:solidFill>
              <a:schemeClr val="accent6">
                <a:lumMod val="75000"/>
              </a:schemeClr>
            </a:solidFill>
            <a:latin typeface="Bahnschrift" panose="020B0502040204020203" pitchFamily="34" charset="0"/>
          </a:endParaRPr>
        </a:p>
        <a:p>
          <a:r>
            <a:rPr lang="pt-BR" sz="110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&gt;</a:t>
          </a:r>
          <a:r>
            <a:rPr lang="pt-BR" sz="1100" baseline="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 </a:t>
          </a:r>
          <a:r>
            <a:rPr lang="pt-BR" sz="110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Nº 31000001 (R$ 565.000 - Campus Itabaiana);</a:t>
          </a:r>
        </a:p>
        <a:p>
          <a:r>
            <a:rPr lang="pt-BR" sz="110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&gt;</a:t>
          </a:r>
          <a:r>
            <a:rPr lang="pt-BR" sz="1100" baseline="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 N</a:t>
          </a:r>
          <a:r>
            <a:rPr lang="pt-BR" sz="110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º 41440002 (R$ 507.438 - Campi Est</a:t>
          </a:r>
          <a:r>
            <a:rPr lang="pt-BR" sz="1100" baseline="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 e SC</a:t>
          </a:r>
          <a:r>
            <a:rPr lang="pt-BR" sz="110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);</a:t>
          </a:r>
        </a:p>
        <a:p>
          <a:r>
            <a:rPr lang="pt-BR" sz="110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&gt;</a:t>
          </a:r>
          <a:r>
            <a:rPr lang="pt-BR" sz="1100" baseline="0">
              <a:solidFill>
                <a:schemeClr val="accent6">
                  <a:lumMod val="75000"/>
                </a:schemeClr>
              </a:solidFill>
              <a:latin typeface="Bahnschrift" panose="020B0502040204020203" pitchFamily="34" charset="0"/>
            </a:rPr>
            <a:t> Nº 29790011 (R$ 200.000 - Campus Lagarto).</a:t>
          </a:r>
          <a:endParaRPr lang="pt-BR" sz="1100">
            <a:solidFill>
              <a:schemeClr val="accent6">
                <a:lumMod val="75000"/>
              </a:schemeClr>
            </a:solidFill>
            <a:latin typeface="Bahnschrif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175169</xdr:rowOff>
    </xdr:from>
    <xdr:to>
      <xdr:col>3</xdr:col>
      <xdr:colOff>857253</xdr:colOff>
      <xdr:row>8</xdr:row>
      <xdr:rowOff>211273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7990"/>
          <a:ext cx="5252360" cy="1505676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0.8801</cdr:x>
      <cdr:y>0.12761</cdr:y>
    </cdr:from>
    <cdr:to>
      <cdr:x>1</cdr:x>
      <cdr:y>0.20502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8215311" y="513525"/>
          <a:ext cx="1119188" cy="311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pt-BR" sz="1100" b="0">
              <a:latin typeface="Bahnschrift" panose="020B0502040204020203" pitchFamily="34" charset="0"/>
            </a:rPr>
            <a:t>% Empenhado</a:t>
          </a:r>
        </a:p>
      </cdr:txBody>
    </cdr:sp>
  </cdr:relSizeAnchor>
  <cdr:relSizeAnchor xmlns:cdr="http://schemas.openxmlformats.org/drawingml/2006/chartDrawing">
    <cdr:from>
      <cdr:x>0</cdr:x>
      <cdr:y>0.10725</cdr:y>
    </cdr:from>
    <cdr:to>
      <cdr:x>0.17347</cdr:x>
      <cdr:y>0.1917</cdr:y>
    </cdr:to>
    <cdr:sp macro="" textlink="">
      <cdr:nvSpPr>
        <cdr:cNvPr id="6" name="CaixaDeTexto 5"/>
        <cdr:cNvSpPr txBox="1"/>
      </cdr:nvSpPr>
      <cdr:spPr>
        <a:xfrm xmlns:a="http://schemas.openxmlformats.org/drawingml/2006/main">
          <a:off x="0" y="431616"/>
          <a:ext cx="1619250" cy="339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>
              <a:latin typeface="Bahnschrift" panose="020B0502040204020203" pitchFamily="34" charset="0"/>
            </a:rPr>
            <a:t>Origem dos Recursos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Wesley Oliveira" id="{0DB0CFF3-BD63-49FA-BE65-DAA6E4E0B715}" userId="43d2ea681dbdbc26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0-07-30T15:24:26.50" personId="{0DB0CFF3-BD63-49FA-BE65-DAA6E4E0B715}" id="{73CC35BF-7E40-4D21-AB9D-28078DCB4E4D}">
    <text>Parte da Emenda Parlamentar nº 41440002</text>
  </threadedComment>
  <threadedComment ref="E16" dT="2020-07-30T15:24:58.61" personId="{0DB0CFF3-BD63-49FA-BE65-DAA6E4E0B715}" id="{CF77FD31-0E37-42DB-8DBF-1E33F28DF4C1}">
    <text>Emenda Parlamentar nº 31000001</text>
  </threadedComment>
  <threadedComment ref="E33" dT="2020-07-30T15:25:31.24" personId="{0DB0CFF3-BD63-49FA-BE65-DAA6E4E0B715}" id="{AD1D38F5-6347-4C41-9919-AC03D5A0F7F0}">
    <text>Parte da Emenda Parlamentar nº 41440002</text>
  </threadedComment>
  <threadedComment ref="D48" dT="2020-07-30T15:29:10.20" personId="{0DB0CFF3-BD63-49FA-BE65-DAA6E4E0B715}" id="{38E28D98-B2ED-4834-B25B-116E3187AC82}">
    <text>Emendas Parlamentares nº 31000001 (R$ 565.000) e nº 41440002 (R$ 507.438)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outlinePr summaryBelow="0"/>
    <pageSetUpPr fitToPage="1"/>
  </sheetPr>
  <dimension ref="A1:I97"/>
  <sheetViews>
    <sheetView showGridLines="0" zoomScale="90" zoomScaleNormal="90" workbookViewId="0">
      <pane ySplit="2" topLeftCell="A3" activePane="bottomLeft" state="frozen"/>
      <selection pane="bottomLeft"/>
    </sheetView>
  </sheetViews>
  <sheetFormatPr defaultColWidth="27.28515625" defaultRowHeight="12.75" x14ac:dyDescent="0.2"/>
  <cols>
    <col min="1" max="1" width="26.42578125" style="33" customWidth="1"/>
    <col min="2" max="2" width="19" style="33" customWidth="1"/>
    <col min="3" max="3" width="18.5703125" style="33" customWidth="1"/>
    <col min="4" max="4" width="18.140625" style="33" bestFit="1" customWidth="1"/>
    <col min="5" max="5" width="17.7109375" style="33" customWidth="1"/>
    <col min="6" max="6" width="20" style="33" customWidth="1"/>
    <col min="7" max="16384" width="27.28515625" style="33"/>
  </cols>
  <sheetData>
    <row r="1" spans="1:9" ht="27" customHeight="1" x14ac:dyDescent="0.2">
      <c r="A1" s="6"/>
      <c r="B1" s="32"/>
    </row>
    <row r="2" spans="1:9" ht="51.75" customHeight="1" x14ac:dyDescent="0.2">
      <c r="A2" s="1" t="s">
        <v>19</v>
      </c>
      <c r="B2" s="1" t="s">
        <v>18</v>
      </c>
      <c r="C2" s="1" t="s">
        <v>11</v>
      </c>
      <c r="D2" s="7" t="s">
        <v>10</v>
      </c>
      <c r="E2" s="7" t="s">
        <v>0</v>
      </c>
      <c r="F2" s="7" t="s">
        <v>16</v>
      </c>
    </row>
    <row r="3" spans="1:9" ht="21" x14ac:dyDescent="0.2">
      <c r="A3" s="112" t="s">
        <v>1</v>
      </c>
      <c r="B3" s="31" t="s">
        <v>12</v>
      </c>
      <c r="C3" s="31" t="s">
        <v>2</v>
      </c>
      <c r="D3" s="5">
        <v>14498.43</v>
      </c>
      <c r="E3" s="5">
        <v>8498.43</v>
      </c>
      <c r="F3" s="5">
        <v>1000</v>
      </c>
    </row>
    <row r="4" spans="1:9" x14ac:dyDescent="0.2">
      <c r="A4" s="112"/>
      <c r="B4" s="109" t="s">
        <v>13</v>
      </c>
      <c r="C4" s="31" t="s">
        <v>5</v>
      </c>
      <c r="D4" s="5">
        <v>0</v>
      </c>
      <c r="E4" s="5">
        <v>2865</v>
      </c>
      <c r="F4" s="5">
        <v>2865</v>
      </c>
    </row>
    <row r="5" spans="1:9" ht="21" x14ac:dyDescent="0.2">
      <c r="A5" s="112"/>
      <c r="B5" s="110"/>
      <c r="C5" s="31" t="s">
        <v>2</v>
      </c>
      <c r="D5" s="5">
        <v>1121215.69</v>
      </c>
      <c r="E5" s="5">
        <v>1121215.69</v>
      </c>
      <c r="F5" s="5">
        <v>640713.68000000005</v>
      </c>
    </row>
    <row r="6" spans="1:9" ht="21" x14ac:dyDescent="0.2">
      <c r="A6" s="112"/>
      <c r="B6" s="31" t="s">
        <v>14</v>
      </c>
      <c r="C6" s="31" t="s">
        <v>2</v>
      </c>
      <c r="D6" s="5">
        <v>86990.87</v>
      </c>
      <c r="E6" s="5">
        <v>190820</v>
      </c>
      <c r="F6" s="5">
        <v>186220</v>
      </c>
    </row>
    <row r="7" spans="1:9" ht="21" customHeight="1" x14ac:dyDescent="0.2">
      <c r="A7" s="113" t="s">
        <v>3</v>
      </c>
      <c r="B7" s="30" t="s">
        <v>12</v>
      </c>
      <c r="C7" s="30" t="s">
        <v>2</v>
      </c>
      <c r="D7" s="2">
        <v>11598.75</v>
      </c>
      <c r="E7" s="2">
        <v>11598.74</v>
      </c>
      <c r="F7" s="2">
        <v>6870.3</v>
      </c>
    </row>
    <row r="8" spans="1:9" x14ac:dyDescent="0.2">
      <c r="A8" s="114"/>
      <c r="B8" s="113" t="s">
        <v>13</v>
      </c>
      <c r="C8" s="30" t="s">
        <v>5</v>
      </c>
      <c r="D8" s="2">
        <v>0</v>
      </c>
      <c r="E8" s="2">
        <v>0</v>
      </c>
      <c r="F8" s="2">
        <v>0</v>
      </c>
    </row>
    <row r="9" spans="1:9" ht="21" x14ac:dyDescent="0.2">
      <c r="A9" s="114"/>
      <c r="B9" s="115"/>
      <c r="C9" s="30" t="s">
        <v>2</v>
      </c>
      <c r="D9" s="2">
        <v>1826808.36</v>
      </c>
      <c r="E9" s="2">
        <v>1826808.37</v>
      </c>
      <c r="F9" s="2">
        <v>1043268.32</v>
      </c>
      <c r="G9" s="34"/>
    </row>
    <row r="10" spans="1:9" ht="21" x14ac:dyDescent="0.2">
      <c r="A10" s="114"/>
      <c r="B10" s="30" t="s">
        <v>14</v>
      </c>
      <c r="C10" s="30" t="s">
        <v>2</v>
      </c>
      <c r="D10" s="2">
        <v>289969.56</v>
      </c>
      <c r="E10" s="2">
        <v>439969.56</v>
      </c>
      <c r="F10" s="2">
        <v>439969.56</v>
      </c>
    </row>
    <row r="11" spans="1:9" x14ac:dyDescent="0.2">
      <c r="A11" s="115"/>
      <c r="B11" s="30" t="s">
        <v>41</v>
      </c>
      <c r="C11" s="30" t="s">
        <v>5</v>
      </c>
      <c r="D11" s="2">
        <v>250000</v>
      </c>
      <c r="E11" s="2">
        <v>250000</v>
      </c>
      <c r="F11" s="2">
        <v>247063.9</v>
      </c>
    </row>
    <row r="12" spans="1:9" ht="21" customHeight="1" x14ac:dyDescent="0.2">
      <c r="A12" s="109" t="s">
        <v>4</v>
      </c>
      <c r="B12" s="31" t="s">
        <v>12</v>
      </c>
      <c r="C12" s="31" t="s">
        <v>2</v>
      </c>
      <c r="D12" s="5">
        <v>11598.75</v>
      </c>
      <c r="E12" s="5">
        <v>6280.74</v>
      </c>
      <c r="F12" s="5">
        <v>1000</v>
      </c>
      <c r="I12" s="35"/>
    </row>
    <row r="13" spans="1:9" x14ac:dyDescent="0.2">
      <c r="A13" s="116"/>
      <c r="B13" s="109" t="s">
        <v>13</v>
      </c>
      <c r="C13" s="31" t="s">
        <v>5</v>
      </c>
      <c r="D13" s="5">
        <v>0</v>
      </c>
      <c r="E13" s="5">
        <v>145000</v>
      </c>
      <c r="F13" s="5">
        <v>0</v>
      </c>
    </row>
    <row r="14" spans="1:9" ht="21" x14ac:dyDescent="0.2">
      <c r="A14" s="116"/>
      <c r="B14" s="110"/>
      <c r="C14" s="31" t="s">
        <v>2</v>
      </c>
      <c r="D14" s="5">
        <v>1159878.33</v>
      </c>
      <c r="E14" s="5">
        <v>1159878.32</v>
      </c>
      <c r="F14" s="5">
        <v>1123182.6299999999</v>
      </c>
    </row>
    <row r="15" spans="1:9" ht="21" x14ac:dyDescent="0.2">
      <c r="A15" s="116"/>
      <c r="B15" s="31" t="s">
        <v>14</v>
      </c>
      <c r="C15" s="31" t="s">
        <v>2</v>
      </c>
      <c r="D15" s="5">
        <v>372127.6</v>
      </c>
      <c r="E15" s="5">
        <v>522127.6</v>
      </c>
      <c r="F15" s="5">
        <v>522127.6</v>
      </c>
      <c r="G15" s="36"/>
    </row>
    <row r="16" spans="1:9" x14ac:dyDescent="0.2">
      <c r="A16" s="110"/>
      <c r="B16" s="31" t="s">
        <v>41</v>
      </c>
      <c r="C16" s="31" t="s">
        <v>5</v>
      </c>
      <c r="D16" s="5">
        <v>565000</v>
      </c>
      <c r="E16" s="5">
        <v>565000</v>
      </c>
      <c r="F16" s="5">
        <v>560000</v>
      </c>
      <c r="G16" s="36"/>
    </row>
    <row r="17" spans="1:9" ht="21" x14ac:dyDescent="0.2">
      <c r="A17" s="111" t="s">
        <v>6</v>
      </c>
      <c r="B17" s="30" t="s">
        <v>12</v>
      </c>
      <c r="C17" s="30" t="s">
        <v>2</v>
      </c>
      <c r="D17" s="2">
        <v>14498.43</v>
      </c>
      <c r="E17" s="2">
        <v>14498.43</v>
      </c>
      <c r="F17" s="2">
        <v>8587.8799999999992</v>
      </c>
    </row>
    <row r="18" spans="1:9" x14ac:dyDescent="0.2">
      <c r="A18" s="111"/>
      <c r="B18" s="113" t="s">
        <v>13</v>
      </c>
      <c r="C18" s="30" t="s">
        <v>5</v>
      </c>
      <c r="D18" s="2">
        <v>0</v>
      </c>
      <c r="E18" s="2">
        <v>11151.26</v>
      </c>
      <c r="F18" s="2">
        <v>11151.26</v>
      </c>
    </row>
    <row r="19" spans="1:9" ht="21" x14ac:dyDescent="0.2">
      <c r="A19" s="111"/>
      <c r="B19" s="115"/>
      <c r="C19" s="30" t="s">
        <v>2</v>
      </c>
      <c r="D19" s="2">
        <v>1063221.8</v>
      </c>
      <c r="E19" s="2">
        <v>1063221.8</v>
      </c>
      <c r="F19" s="2">
        <v>590148.68999999994</v>
      </c>
      <c r="I19" s="35"/>
    </row>
    <row r="20" spans="1:9" ht="21" x14ac:dyDescent="0.2">
      <c r="A20" s="111"/>
      <c r="B20" s="30" t="s">
        <v>14</v>
      </c>
      <c r="C20" s="30" t="s">
        <v>2</v>
      </c>
      <c r="D20" s="2">
        <v>89890.559999999998</v>
      </c>
      <c r="E20" s="2">
        <v>189890.57</v>
      </c>
      <c r="F20" s="2">
        <v>182950</v>
      </c>
    </row>
    <row r="21" spans="1:9" ht="21" x14ac:dyDescent="0.2">
      <c r="A21" s="112" t="s">
        <v>17</v>
      </c>
      <c r="B21" s="31" t="s">
        <v>12</v>
      </c>
      <c r="C21" s="31" t="s">
        <v>2</v>
      </c>
      <c r="D21" s="5">
        <v>9665.6200000000008</v>
      </c>
      <c r="E21" s="5">
        <v>4665.62</v>
      </c>
      <c r="F21" s="5">
        <v>0</v>
      </c>
    </row>
    <row r="22" spans="1:9" x14ac:dyDescent="0.2">
      <c r="A22" s="112"/>
      <c r="B22" s="109" t="s">
        <v>13</v>
      </c>
      <c r="C22" s="31" t="s">
        <v>5</v>
      </c>
      <c r="D22" s="5">
        <v>0</v>
      </c>
      <c r="E22" s="5">
        <v>0</v>
      </c>
      <c r="F22" s="5">
        <v>0</v>
      </c>
    </row>
    <row r="23" spans="1:9" ht="21" x14ac:dyDescent="0.2">
      <c r="A23" s="112"/>
      <c r="B23" s="110"/>
      <c r="C23" s="31" t="s">
        <v>2</v>
      </c>
      <c r="D23" s="5">
        <v>1063221.8</v>
      </c>
      <c r="E23" s="5">
        <v>1063221.8</v>
      </c>
      <c r="F23" s="5">
        <v>779816.47</v>
      </c>
    </row>
    <row r="24" spans="1:9" ht="21" x14ac:dyDescent="0.2">
      <c r="A24" s="112"/>
      <c r="B24" s="31" t="s">
        <v>14</v>
      </c>
      <c r="C24" s="31" t="s">
        <v>2</v>
      </c>
      <c r="D24" s="5">
        <v>86990.87</v>
      </c>
      <c r="E24" s="5">
        <v>186990.86</v>
      </c>
      <c r="F24" s="5">
        <v>50920</v>
      </c>
    </row>
    <row r="25" spans="1:9" ht="21" customHeight="1" x14ac:dyDescent="0.2">
      <c r="A25" s="111" t="s">
        <v>7</v>
      </c>
      <c r="B25" s="30" t="s">
        <v>12</v>
      </c>
      <c r="C25" s="30" t="s">
        <v>2</v>
      </c>
      <c r="D25" s="2">
        <v>14498.43</v>
      </c>
      <c r="E25" s="2">
        <v>6498.43</v>
      </c>
      <c r="F25" s="2">
        <v>0</v>
      </c>
    </row>
    <row r="26" spans="1:9" x14ac:dyDescent="0.2">
      <c r="A26" s="111"/>
      <c r="B26" s="113" t="s">
        <v>13</v>
      </c>
      <c r="C26" s="30" t="s">
        <v>5</v>
      </c>
      <c r="D26" s="2">
        <v>0</v>
      </c>
      <c r="E26" s="2"/>
      <c r="F26" s="2"/>
    </row>
    <row r="27" spans="1:9" ht="21" x14ac:dyDescent="0.2">
      <c r="A27" s="111"/>
      <c r="B27" s="115"/>
      <c r="C27" s="30" t="s">
        <v>2</v>
      </c>
      <c r="D27" s="2">
        <v>1063221.8</v>
      </c>
      <c r="E27" s="2">
        <v>1063221.8</v>
      </c>
      <c r="F27" s="2">
        <v>589944.39</v>
      </c>
    </row>
    <row r="28" spans="1:9" ht="21" x14ac:dyDescent="0.2">
      <c r="A28" s="111"/>
      <c r="B28" s="30" t="s">
        <v>14</v>
      </c>
      <c r="C28" s="30" t="s">
        <v>2</v>
      </c>
      <c r="D28" s="2">
        <v>86990.87</v>
      </c>
      <c r="E28" s="2">
        <v>201990.86</v>
      </c>
      <c r="F28" s="2">
        <v>54600</v>
      </c>
    </row>
    <row r="29" spans="1:9" ht="21" customHeight="1" x14ac:dyDescent="0.2">
      <c r="A29" s="109" t="s">
        <v>8</v>
      </c>
      <c r="B29" s="31" t="s">
        <v>12</v>
      </c>
      <c r="C29" s="31" t="s">
        <v>2</v>
      </c>
      <c r="D29" s="5">
        <v>19331.240000000002</v>
      </c>
      <c r="E29" s="5">
        <v>8331.24</v>
      </c>
      <c r="F29" s="5">
        <v>0</v>
      </c>
    </row>
    <row r="30" spans="1:9" x14ac:dyDescent="0.2">
      <c r="A30" s="116"/>
      <c r="B30" s="109" t="s">
        <v>13</v>
      </c>
      <c r="C30" s="31" t="s">
        <v>5</v>
      </c>
      <c r="D30" s="5">
        <v>0</v>
      </c>
      <c r="E30" s="5">
        <v>11380</v>
      </c>
      <c r="F30" s="5">
        <v>11380</v>
      </c>
    </row>
    <row r="31" spans="1:9" ht="21" x14ac:dyDescent="0.2">
      <c r="A31" s="116"/>
      <c r="B31" s="110"/>
      <c r="C31" s="31" t="s">
        <v>2</v>
      </c>
      <c r="D31" s="5">
        <v>3276656.27</v>
      </c>
      <c r="E31" s="5">
        <v>3278515.27</v>
      </c>
      <c r="F31" s="5">
        <v>2868747.6</v>
      </c>
    </row>
    <row r="32" spans="1:9" ht="21" x14ac:dyDescent="0.2">
      <c r="A32" s="116"/>
      <c r="B32" s="31" t="s">
        <v>14</v>
      </c>
      <c r="C32" s="31" t="s">
        <v>2</v>
      </c>
      <c r="D32" s="5">
        <v>1203373.6599999999</v>
      </c>
      <c r="E32" s="5">
        <v>1444373.66</v>
      </c>
      <c r="F32" s="5">
        <v>712780.18</v>
      </c>
    </row>
    <row r="33" spans="1:7" x14ac:dyDescent="0.2">
      <c r="A33" s="110"/>
      <c r="B33" s="31" t="s">
        <v>41</v>
      </c>
      <c r="C33" s="31" t="s">
        <v>5</v>
      </c>
      <c r="D33" s="5">
        <v>257438</v>
      </c>
      <c r="E33" s="5">
        <v>257438</v>
      </c>
      <c r="F33" s="5">
        <v>245463.29</v>
      </c>
    </row>
    <row r="34" spans="1:7" ht="21" customHeight="1" x14ac:dyDescent="0.2">
      <c r="A34" s="111" t="s">
        <v>9</v>
      </c>
      <c r="B34" s="30" t="s">
        <v>12</v>
      </c>
      <c r="C34" s="30" t="s">
        <v>2</v>
      </c>
      <c r="D34" s="2">
        <v>86990.59</v>
      </c>
      <c r="E34" s="2">
        <v>83490.59</v>
      </c>
      <c r="F34" s="2">
        <v>48000</v>
      </c>
    </row>
    <row r="35" spans="1:7" x14ac:dyDescent="0.2">
      <c r="A35" s="111"/>
      <c r="B35" s="113" t="s">
        <v>13</v>
      </c>
      <c r="C35" s="30" t="s">
        <v>5</v>
      </c>
      <c r="D35" s="2">
        <v>0</v>
      </c>
      <c r="E35" s="2">
        <v>0</v>
      </c>
      <c r="F35" s="2">
        <v>0</v>
      </c>
    </row>
    <row r="36" spans="1:7" ht="21" x14ac:dyDescent="0.2">
      <c r="A36" s="111"/>
      <c r="B36" s="115"/>
      <c r="C36" s="30" t="s">
        <v>2</v>
      </c>
      <c r="D36" s="2">
        <v>5219452.46</v>
      </c>
      <c r="E36" s="2">
        <v>5217593.46</v>
      </c>
      <c r="F36" s="2">
        <v>3116061.68</v>
      </c>
    </row>
    <row r="37" spans="1:7" ht="21" x14ac:dyDescent="0.2">
      <c r="A37" s="111"/>
      <c r="B37" s="30" t="s">
        <v>14</v>
      </c>
      <c r="C37" s="30" t="s">
        <v>2</v>
      </c>
      <c r="D37" s="2">
        <v>1971792.98</v>
      </c>
      <c r="E37" s="2">
        <v>2366792.98</v>
      </c>
      <c r="F37" s="2">
        <v>1209198.6200000001</v>
      </c>
    </row>
    <row r="38" spans="1:7" ht="21" customHeight="1" x14ac:dyDescent="0.2">
      <c r="A38" s="112" t="s">
        <v>15</v>
      </c>
      <c r="B38" s="31" t="s">
        <v>12</v>
      </c>
      <c r="C38" s="31" t="s">
        <v>2</v>
      </c>
      <c r="D38" s="5">
        <v>19331.240000000002</v>
      </c>
      <c r="E38" s="5">
        <v>8331.24</v>
      </c>
      <c r="F38" s="5">
        <v>0</v>
      </c>
    </row>
    <row r="39" spans="1:7" ht="21" customHeight="1" x14ac:dyDescent="0.2">
      <c r="A39" s="112"/>
      <c r="B39" s="109" t="s">
        <v>13</v>
      </c>
      <c r="C39" s="31" t="s">
        <v>5</v>
      </c>
      <c r="D39" s="5">
        <v>200000</v>
      </c>
      <c r="E39" s="5">
        <v>201500</v>
      </c>
      <c r="F39" s="5">
        <v>201267.26</v>
      </c>
    </row>
    <row r="40" spans="1:7" ht="30.75" customHeight="1" x14ac:dyDescent="0.2">
      <c r="A40" s="112"/>
      <c r="B40" s="110"/>
      <c r="C40" s="31" t="s">
        <v>2</v>
      </c>
      <c r="D40" s="5">
        <v>1913799.24</v>
      </c>
      <c r="E40" s="5">
        <v>1913799.24</v>
      </c>
      <c r="F40" s="5">
        <v>1595756.05</v>
      </c>
    </row>
    <row r="41" spans="1:7" ht="29.25" customHeight="1" x14ac:dyDescent="0.2">
      <c r="A41" s="112"/>
      <c r="B41" s="31" t="s">
        <v>14</v>
      </c>
      <c r="C41" s="31" t="s">
        <v>2</v>
      </c>
      <c r="D41" s="5">
        <v>898905.62</v>
      </c>
      <c r="E41" s="5">
        <v>1078905.6200000001</v>
      </c>
      <c r="F41" s="5">
        <v>639520.16</v>
      </c>
    </row>
    <row r="42" spans="1:7" x14ac:dyDescent="0.2">
      <c r="A42" s="3"/>
      <c r="B42" s="3"/>
      <c r="C42" s="3"/>
      <c r="D42" s="4"/>
      <c r="E42" s="4"/>
      <c r="F42" s="4"/>
    </row>
    <row r="43" spans="1:7" x14ac:dyDescent="0.2">
      <c r="A43" s="3"/>
      <c r="B43" s="3"/>
      <c r="C43" s="3"/>
      <c r="D43" s="4"/>
      <c r="E43" s="4"/>
      <c r="F43" s="4"/>
    </row>
    <row r="44" spans="1:7" ht="21" x14ac:dyDescent="0.2">
      <c r="A44" s="112" t="s">
        <v>20</v>
      </c>
      <c r="B44" s="31" t="s">
        <v>12</v>
      </c>
      <c r="C44" s="31" t="s">
        <v>2</v>
      </c>
      <c r="D44" s="5">
        <v>69417.52</v>
      </c>
      <c r="E44" s="5"/>
      <c r="F44" s="5">
        <v>88152.21</v>
      </c>
      <c r="G44" s="36"/>
    </row>
    <row r="45" spans="1:7" x14ac:dyDescent="0.2">
      <c r="A45" s="112"/>
      <c r="B45" s="112" t="s">
        <v>13</v>
      </c>
      <c r="C45" s="31" t="s">
        <v>5</v>
      </c>
      <c r="D45" s="5">
        <f>1925434</f>
        <v>1925434</v>
      </c>
      <c r="E45" s="5"/>
      <c r="F45" s="5">
        <v>280625.46999999997</v>
      </c>
    </row>
    <row r="46" spans="1:7" ht="21" x14ac:dyDescent="0.2">
      <c r="A46" s="112"/>
      <c r="B46" s="112"/>
      <c r="C46" s="31" t="s">
        <v>2</v>
      </c>
      <c r="D46" s="5">
        <f>9331662.85+279129+227044</f>
        <v>9837835.8499999996</v>
      </c>
      <c r="E46" s="5"/>
      <c r="F46" s="5">
        <v>6231930.4699999997</v>
      </c>
      <c r="G46" s="36"/>
    </row>
    <row r="47" spans="1:7" ht="21" x14ac:dyDescent="0.2">
      <c r="A47" s="112"/>
      <c r="B47" s="31" t="s">
        <v>14</v>
      </c>
      <c r="C47" s="31" t="s">
        <v>2</v>
      </c>
      <c r="D47" s="5">
        <v>1481790.83</v>
      </c>
      <c r="E47" s="5"/>
      <c r="F47" s="5">
        <v>0</v>
      </c>
      <c r="G47" s="36"/>
    </row>
    <row r="48" spans="1:7" x14ac:dyDescent="0.2">
      <c r="A48" s="112"/>
      <c r="B48" s="31" t="s">
        <v>41</v>
      </c>
      <c r="C48" s="31" t="s">
        <v>5</v>
      </c>
      <c r="D48" s="5">
        <v>0</v>
      </c>
      <c r="E48" s="5"/>
      <c r="F48" s="5">
        <v>0</v>
      </c>
      <c r="G48" s="36"/>
    </row>
    <row r="52" spans="1:4" x14ac:dyDescent="0.2">
      <c r="A52" s="44" t="s">
        <v>66</v>
      </c>
    </row>
    <row r="53" spans="1:4" x14ac:dyDescent="0.2">
      <c r="A53" s="45" t="s">
        <v>51</v>
      </c>
      <c r="B53" s="50" t="s">
        <v>52</v>
      </c>
      <c r="C53" s="50" t="s">
        <v>53</v>
      </c>
      <c r="D53" s="50" t="s">
        <v>54</v>
      </c>
    </row>
    <row r="54" spans="1:4" x14ac:dyDescent="0.2">
      <c r="A54" s="38" t="s">
        <v>42</v>
      </c>
      <c r="B54" s="39">
        <f>F4</f>
        <v>2865</v>
      </c>
      <c r="C54" s="39">
        <v>0</v>
      </c>
      <c r="D54" s="40">
        <f t="shared" ref="D54:D64" si="0">B54+C54</f>
        <v>2865</v>
      </c>
    </row>
    <row r="55" spans="1:4" x14ac:dyDescent="0.2">
      <c r="A55" s="38" t="s">
        <v>46</v>
      </c>
      <c r="B55" s="39">
        <f>F8</f>
        <v>0</v>
      </c>
      <c r="C55" s="39">
        <f>F11</f>
        <v>247063.9</v>
      </c>
      <c r="D55" s="40">
        <f t="shared" si="0"/>
        <v>247063.9</v>
      </c>
    </row>
    <row r="56" spans="1:4" x14ac:dyDescent="0.2">
      <c r="A56" s="38" t="s">
        <v>45</v>
      </c>
      <c r="B56" s="39">
        <f>F13</f>
        <v>0</v>
      </c>
      <c r="C56" s="39">
        <f>F16</f>
        <v>560000</v>
      </c>
      <c r="D56" s="40">
        <f t="shared" si="0"/>
        <v>560000</v>
      </c>
    </row>
    <row r="57" spans="1:4" x14ac:dyDescent="0.2">
      <c r="A57" s="38" t="s">
        <v>49</v>
      </c>
      <c r="B57" s="39">
        <f>F18</f>
        <v>11151.26</v>
      </c>
      <c r="C57" s="39">
        <v>0</v>
      </c>
      <c r="D57" s="40">
        <f t="shared" si="0"/>
        <v>11151.26</v>
      </c>
    </row>
    <row r="58" spans="1:4" x14ac:dyDescent="0.2">
      <c r="A58" s="38" t="s">
        <v>44</v>
      </c>
      <c r="B58" s="39">
        <f>F22</f>
        <v>0</v>
      </c>
      <c r="C58" s="39">
        <v>0</v>
      </c>
      <c r="D58" s="40">
        <f t="shared" si="0"/>
        <v>0</v>
      </c>
    </row>
    <row r="59" spans="1:4" x14ac:dyDescent="0.2">
      <c r="A59" s="38" t="s">
        <v>43</v>
      </c>
      <c r="B59" s="39">
        <f>F26</f>
        <v>0</v>
      </c>
      <c r="C59" s="39">
        <v>0</v>
      </c>
      <c r="D59" s="40">
        <f t="shared" si="0"/>
        <v>0</v>
      </c>
    </row>
    <row r="60" spans="1:4" x14ac:dyDescent="0.2">
      <c r="A60" s="38" t="s">
        <v>47</v>
      </c>
      <c r="B60" s="39">
        <f>F30</f>
        <v>11380</v>
      </c>
      <c r="C60" s="39">
        <f>F33</f>
        <v>245463.29</v>
      </c>
      <c r="D60" s="40">
        <f t="shared" si="0"/>
        <v>256843.29</v>
      </c>
    </row>
    <row r="61" spans="1:4" x14ac:dyDescent="0.2">
      <c r="A61" s="38" t="s">
        <v>48</v>
      </c>
      <c r="B61" s="39">
        <f>F35</f>
        <v>0</v>
      </c>
      <c r="C61" s="39">
        <v>0</v>
      </c>
      <c r="D61" s="40">
        <f t="shared" si="0"/>
        <v>0</v>
      </c>
    </row>
    <row r="62" spans="1:4" x14ac:dyDescent="0.2">
      <c r="A62" s="38" t="s">
        <v>50</v>
      </c>
      <c r="B62" s="39">
        <f>F39</f>
        <v>201267.26</v>
      </c>
      <c r="C62" s="39">
        <v>0</v>
      </c>
      <c r="D62" s="40">
        <f t="shared" si="0"/>
        <v>201267.26</v>
      </c>
    </row>
    <row r="63" spans="1:4" x14ac:dyDescent="0.2">
      <c r="A63" s="37" t="s">
        <v>31</v>
      </c>
      <c r="B63" s="39">
        <f>F45</f>
        <v>280625.46999999997</v>
      </c>
      <c r="C63" s="39">
        <v>0</v>
      </c>
      <c r="D63" s="40">
        <f t="shared" si="0"/>
        <v>280625.46999999997</v>
      </c>
    </row>
    <row r="64" spans="1:4" x14ac:dyDescent="0.2">
      <c r="A64" s="41" t="s">
        <v>36</v>
      </c>
      <c r="B64" s="42">
        <f>SUM(B54:B63)</f>
        <v>507288.99</v>
      </c>
      <c r="C64" s="42">
        <f>SUM(C54:C63)</f>
        <v>1052527.19</v>
      </c>
      <c r="D64" s="43">
        <f t="shared" si="0"/>
        <v>1559816.18</v>
      </c>
    </row>
    <row r="67" spans="1:4" x14ac:dyDescent="0.2">
      <c r="A67" s="49" t="s">
        <v>66</v>
      </c>
      <c r="B67" s="46" t="s">
        <v>55</v>
      </c>
    </row>
    <row r="68" spans="1:4" x14ac:dyDescent="0.2">
      <c r="A68" s="48" t="s">
        <v>51</v>
      </c>
      <c r="B68" s="47" t="s">
        <v>52</v>
      </c>
      <c r="C68" s="47" t="s">
        <v>53</v>
      </c>
      <c r="D68" s="47" t="s">
        <v>54</v>
      </c>
    </row>
    <row r="69" spans="1:4" x14ac:dyDescent="0.2">
      <c r="A69" s="38" t="s">
        <v>42</v>
      </c>
      <c r="B69" s="39">
        <v>2865</v>
      </c>
      <c r="C69" s="39">
        <v>0</v>
      </c>
      <c r="D69" s="40">
        <v>2865</v>
      </c>
    </row>
    <row r="70" spans="1:4" x14ac:dyDescent="0.2">
      <c r="A70" s="38" t="s">
        <v>46</v>
      </c>
      <c r="B70" s="39">
        <v>0</v>
      </c>
      <c r="C70" s="39">
        <v>247063.9</v>
      </c>
      <c r="D70" s="40">
        <v>247063.9</v>
      </c>
    </row>
    <row r="71" spans="1:4" x14ac:dyDescent="0.2">
      <c r="A71" s="38" t="s">
        <v>45</v>
      </c>
      <c r="B71" s="39">
        <v>0</v>
      </c>
      <c r="C71" s="39">
        <v>560000</v>
      </c>
      <c r="D71" s="40">
        <v>560000</v>
      </c>
    </row>
    <row r="72" spans="1:4" x14ac:dyDescent="0.2">
      <c r="A72" s="38" t="s">
        <v>49</v>
      </c>
      <c r="B72" s="39">
        <v>11151.26</v>
      </c>
      <c r="C72" s="39">
        <v>0</v>
      </c>
      <c r="D72" s="40">
        <v>11151.26</v>
      </c>
    </row>
    <row r="73" spans="1:4" x14ac:dyDescent="0.2">
      <c r="A73" s="38" t="s">
        <v>44</v>
      </c>
      <c r="B73" s="39">
        <v>0</v>
      </c>
      <c r="C73" s="39">
        <v>0</v>
      </c>
      <c r="D73" s="40">
        <v>0</v>
      </c>
    </row>
    <row r="74" spans="1:4" x14ac:dyDescent="0.2">
      <c r="A74" s="38" t="s">
        <v>43</v>
      </c>
      <c r="B74" s="39">
        <v>0</v>
      </c>
      <c r="C74" s="39">
        <v>0</v>
      </c>
      <c r="D74" s="40">
        <v>0</v>
      </c>
    </row>
    <row r="75" spans="1:4" x14ac:dyDescent="0.2">
      <c r="A75" s="38" t="s">
        <v>47</v>
      </c>
      <c r="B75" s="39">
        <v>11380</v>
      </c>
      <c r="C75" s="39">
        <v>245463.29</v>
      </c>
      <c r="D75" s="40">
        <v>256843.29</v>
      </c>
    </row>
    <row r="76" spans="1:4" x14ac:dyDescent="0.2">
      <c r="A76" s="38" t="s">
        <v>48</v>
      </c>
      <c r="B76" s="39">
        <v>0</v>
      </c>
      <c r="C76" s="39">
        <v>0</v>
      </c>
      <c r="D76" s="40">
        <v>0</v>
      </c>
    </row>
    <row r="77" spans="1:4" x14ac:dyDescent="0.2">
      <c r="A77" s="38" t="s">
        <v>50</v>
      </c>
      <c r="B77" s="39">
        <v>201267.26</v>
      </c>
      <c r="C77" s="39">
        <v>0</v>
      </c>
      <c r="D77" s="40">
        <v>201267.26</v>
      </c>
    </row>
    <row r="78" spans="1:4" x14ac:dyDescent="0.2">
      <c r="A78" s="37" t="s">
        <v>31</v>
      </c>
      <c r="B78" s="39">
        <v>280625.46999999997</v>
      </c>
      <c r="C78" s="39">
        <v>0</v>
      </c>
      <c r="D78" s="40">
        <v>280625.46999999997</v>
      </c>
    </row>
    <row r="79" spans="1:4" x14ac:dyDescent="0.2">
      <c r="A79" s="94" t="s">
        <v>36</v>
      </c>
      <c r="B79" s="95">
        <v>507288.99</v>
      </c>
      <c r="C79" s="95">
        <v>1052527.19</v>
      </c>
      <c r="D79" s="97">
        <v>1559816.18</v>
      </c>
    </row>
    <row r="82" spans="1:5" x14ac:dyDescent="0.2">
      <c r="A82" s="48" t="s">
        <v>65</v>
      </c>
      <c r="B82" s="47" t="s">
        <v>22</v>
      </c>
      <c r="C82" s="47" t="s">
        <v>64</v>
      </c>
      <c r="D82" s="47" t="s">
        <v>35</v>
      </c>
    </row>
    <row r="83" spans="1:5" x14ac:dyDescent="0.2">
      <c r="A83" s="38" t="s">
        <v>59</v>
      </c>
      <c r="B83" s="39">
        <f>SUM(D3,D7,D12,D17,D21,D25,D29,D34,D38,D44)</f>
        <v>271429</v>
      </c>
      <c r="C83" s="39">
        <f>SUM(F3,F7,F12,F17,F21,F25,F29,F34,F38,F44)</f>
        <v>153610.39000000001</v>
      </c>
      <c r="D83" s="93">
        <f>C83/B83</f>
        <v>0.56593212221243872</v>
      </c>
    </row>
    <row r="84" spans="1:5" x14ac:dyDescent="0.2">
      <c r="A84" s="38" t="s">
        <v>62</v>
      </c>
      <c r="B84" s="39">
        <f>SUM(D4,D8,D13,D18,D22,D26,D30,D35,D39,D45)</f>
        <v>2125434</v>
      </c>
      <c r="C84" s="39">
        <f>SUM(F4,F8,F13,F18,F22,F26,F30,F35,F39,F45)</f>
        <v>507288.99</v>
      </c>
      <c r="D84" s="93">
        <f t="shared" ref="D84:D88" si="1">C84/B84</f>
        <v>0.23867548463043312</v>
      </c>
    </row>
    <row r="85" spans="1:5" x14ac:dyDescent="0.2">
      <c r="A85" s="38" t="s">
        <v>60</v>
      </c>
      <c r="B85" s="39">
        <f>SUM(D5,D9,D14,D19,D23,D27,D31,D36,D40,D46)</f>
        <v>27545311.599999994</v>
      </c>
      <c r="C85" s="39">
        <f>SUM(F5,F9,F14,F19,F23,F27,F31,F36,F40,F46)</f>
        <v>18579569.98</v>
      </c>
      <c r="D85" s="93">
        <f t="shared" si="1"/>
        <v>0.67450934118312911</v>
      </c>
    </row>
    <row r="86" spans="1:5" x14ac:dyDescent="0.2">
      <c r="A86" s="38" t="s">
        <v>61</v>
      </c>
      <c r="B86" s="39">
        <f>SUM(D6,D10,D15,D20,D24,D28,D32,D37,D41,D47)</f>
        <v>6568823.4199999999</v>
      </c>
      <c r="C86" s="39">
        <f>SUM(F6,F10,F15,F20,F24,F28,F32,F37,F41,F47)</f>
        <v>3998286.1200000006</v>
      </c>
      <c r="D86" s="93">
        <f t="shared" si="1"/>
        <v>0.60867614553718674</v>
      </c>
    </row>
    <row r="87" spans="1:5" x14ac:dyDescent="0.2">
      <c r="A87" s="38" t="s">
        <v>63</v>
      </c>
      <c r="B87" s="39">
        <f>D11+D16+D33+D48</f>
        <v>1072438</v>
      </c>
      <c r="C87" s="39">
        <f>F11+F16+F33+F48</f>
        <v>1052527.19</v>
      </c>
      <c r="D87" s="93">
        <f t="shared" si="1"/>
        <v>0.98143406891587204</v>
      </c>
    </row>
    <row r="88" spans="1:5" x14ac:dyDescent="0.2">
      <c r="A88" s="94" t="s">
        <v>54</v>
      </c>
      <c r="B88" s="95">
        <f>SUM(B83:B87)</f>
        <v>37583436.019999996</v>
      </c>
      <c r="C88" s="95">
        <f>SUM(C83:C87)</f>
        <v>24291282.670000002</v>
      </c>
      <c r="D88" s="96">
        <f t="shared" si="1"/>
        <v>0.6463294802815106</v>
      </c>
    </row>
    <row r="91" spans="1:5" x14ac:dyDescent="0.2">
      <c r="A91" s="103" t="s">
        <v>67</v>
      </c>
    </row>
    <row r="92" spans="1:5" x14ac:dyDescent="0.2">
      <c r="A92" s="105" t="s">
        <v>68</v>
      </c>
      <c r="B92" s="105" t="s">
        <v>69</v>
      </c>
      <c r="C92" s="105" t="s">
        <v>70</v>
      </c>
      <c r="D92" s="117" t="s">
        <v>74</v>
      </c>
      <c r="E92" s="117"/>
    </row>
    <row r="93" spans="1:5" ht="63.75" customHeight="1" x14ac:dyDescent="0.2">
      <c r="A93" s="101">
        <v>41440002</v>
      </c>
      <c r="B93" s="104">
        <v>507438</v>
      </c>
      <c r="C93" s="102" t="s">
        <v>71</v>
      </c>
      <c r="D93" s="118" t="s">
        <v>75</v>
      </c>
      <c r="E93" s="118"/>
    </row>
    <row r="94" spans="1:5" ht="38.25" x14ac:dyDescent="0.2">
      <c r="A94" s="101">
        <v>31000001</v>
      </c>
      <c r="B94" s="104">
        <v>565000</v>
      </c>
      <c r="C94" s="102" t="s">
        <v>72</v>
      </c>
      <c r="D94" s="118" t="s">
        <v>24</v>
      </c>
      <c r="E94" s="118"/>
    </row>
    <row r="95" spans="1:5" ht="25.5" x14ac:dyDescent="0.2">
      <c r="A95" s="101">
        <v>29790011</v>
      </c>
      <c r="B95" s="104">
        <v>200000</v>
      </c>
      <c r="C95" s="102" t="s">
        <v>73</v>
      </c>
      <c r="D95" s="118" t="s">
        <v>30</v>
      </c>
      <c r="E95" s="118"/>
    </row>
    <row r="96" spans="1:5" x14ac:dyDescent="0.2">
      <c r="A96" s="106" t="s">
        <v>54</v>
      </c>
      <c r="B96" s="107">
        <f>SUM(B93:B95)</f>
        <v>1272438</v>
      </c>
      <c r="C96" s="108" t="s">
        <v>34</v>
      </c>
      <c r="D96" s="119" t="s">
        <v>34</v>
      </c>
      <c r="E96" s="119"/>
    </row>
    <row r="97" spans="1:4" x14ac:dyDescent="0.2">
      <c r="A97" s="99"/>
      <c r="B97" s="100"/>
      <c r="D97" s="99"/>
    </row>
  </sheetData>
  <sortState ref="A105:D113">
    <sortCondition descending="1" ref="D71:D79"/>
  </sortState>
  <mergeCells count="25">
    <mergeCell ref="D93:E93"/>
    <mergeCell ref="D94:E94"/>
    <mergeCell ref="D95:E95"/>
    <mergeCell ref="D96:E96"/>
    <mergeCell ref="B35:B36"/>
    <mergeCell ref="D92:E92"/>
    <mergeCell ref="A44:A48"/>
    <mergeCell ref="B45:B46"/>
    <mergeCell ref="A21:A24"/>
    <mergeCell ref="B22:B23"/>
    <mergeCell ref="B4:B5"/>
    <mergeCell ref="A34:A37"/>
    <mergeCell ref="A38:A41"/>
    <mergeCell ref="A25:A28"/>
    <mergeCell ref="A3:A6"/>
    <mergeCell ref="A17:A20"/>
    <mergeCell ref="B39:B40"/>
    <mergeCell ref="B13:B14"/>
    <mergeCell ref="B30:B31"/>
    <mergeCell ref="A7:A11"/>
    <mergeCell ref="A12:A16"/>
    <mergeCell ref="A29:A33"/>
    <mergeCell ref="B26:B27"/>
    <mergeCell ref="B18:B19"/>
    <mergeCell ref="B8:B9"/>
  </mergeCells>
  <pageMargins left="0.25" right="0.25" top="0.75" bottom="0.75" header="0.3" footer="0.3"/>
  <pageSetup paperSize="9" scale="5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XFC76"/>
  <sheetViews>
    <sheetView showGridLines="0" tabSelected="1" zoomScale="80" zoomScaleNormal="80" zoomScaleSheetLayoutView="70" zoomScalePageLayoutView="30" workbookViewId="0">
      <selection sqref="A1:K1"/>
    </sheetView>
  </sheetViews>
  <sheetFormatPr defaultColWidth="0" defaultRowHeight="12.75" zeroHeight="1" x14ac:dyDescent="0.2"/>
  <cols>
    <col min="1" max="1" width="33.7109375" style="8" customWidth="1"/>
    <col min="2" max="2" width="19.85546875" style="8" customWidth="1"/>
    <col min="3" max="3" width="15.5703125" style="8" bestFit="1" customWidth="1"/>
    <col min="4" max="4" width="7.7109375" style="8" customWidth="1"/>
    <col min="5" max="5" width="33.7109375" style="8" customWidth="1"/>
    <col min="6" max="6" width="19.85546875" style="8" customWidth="1"/>
    <col min="7" max="7" width="15.5703125" style="8" customWidth="1"/>
    <col min="8" max="8" width="7.7109375" style="8" customWidth="1"/>
    <col min="9" max="9" width="33.7109375" style="8" customWidth="1"/>
    <col min="10" max="10" width="21.85546875" style="8" bestFit="1" customWidth="1"/>
    <col min="11" max="11" width="15.42578125" style="8" customWidth="1"/>
    <col min="12" max="12" width="5.7109375" style="8" customWidth="1"/>
    <col min="13" max="16383" width="9.140625" style="8" hidden="1"/>
    <col min="16384" max="16384" width="1.28515625" style="8" hidden="1" customWidth="1"/>
  </cols>
  <sheetData>
    <row r="1" spans="1:12" ht="44.25" x14ac:dyDescent="0.2">
      <c r="A1" s="129" t="s">
        <v>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98"/>
    </row>
    <row r="2" spans="1:12" ht="19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0.100000000000001" customHeight="1" x14ac:dyDescent="0.2">
      <c r="A3" s="9"/>
      <c r="B3" s="9"/>
      <c r="C3" s="9"/>
      <c r="D3" s="9"/>
      <c r="E3" s="13" t="s">
        <v>21</v>
      </c>
      <c r="F3" s="14">
        <f>(SUM(B18,F18,J18)/SUM(B17,F17,J17))</f>
        <v>0.67713282171196509</v>
      </c>
      <c r="G3" s="9"/>
      <c r="H3" s="9"/>
      <c r="I3" s="15">
        <f>(SUM(B33,F33,J33)/SUM(B32,F32,J32))</f>
        <v>0.55339421939054245</v>
      </c>
      <c r="J3" s="13" t="s">
        <v>27</v>
      </c>
      <c r="K3" s="9"/>
      <c r="L3" s="9"/>
    </row>
    <row r="4" spans="1:12" ht="20.100000000000001" customHeight="1" x14ac:dyDescent="0.2">
      <c r="A4" s="9"/>
      <c r="B4" s="9"/>
      <c r="C4" s="9"/>
      <c r="D4" s="9"/>
      <c r="E4" s="13" t="s">
        <v>23</v>
      </c>
      <c r="F4" s="14">
        <f>(SUM(B21,F21,J21)/SUM(B20,F20,J20))</f>
        <v>0.7001148814509417</v>
      </c>
      <c r="G4" s="9"/>
      <c r="H4" s="9"/>
      <c r="I4" s="15">
        <f>(SUM(B36,F36,J36)/SUM(B35,F35,J35))</f>
        <v>0.79600806529607848</v>
      </c>
      <c r="J4" s="13" t="s">
        <v>28</v>
      </c>
      <c r="K4" s="9"/>
      <c r="L4" s="9"/>
    </row>
    <row r="5" spans="1:12" ht="20.100000000000001" customHeight="1" x14ac:dyDescent="0.2">
      <c r="A5" s="9"/>
      <c r="B5" s="9"/>
      <c r="C5" s="9"/>
      <c r="D5" s="9"/>
      <c r="E5" s="13" t="s">
        <v>24</v>
      </c>
      <c r="F5" s="14">
        <f>(SUM(B24,F24,J24)/SUM(B23,F23,J23))</f>
        <v>1.0665361742748796</v>
      </c>
      <c r="G5" s="9"/>
      <c r="H5" s="9"/>
      <c r="I5" s="15">
        <f>(SUM(B39,F39,J39)/SUM(B38,F38,J38))</f>
        <v>0.60086816118273112</v>
      </c>
      <c r="J5" s="13" t="s">
        <v>29</v>
      </c>
      <c r="K5" s="9"/>
      <c r="L5" s="9"/>
    </row>
    <row r="6" spans="1:12" ht="20.100000000000001" customHeight="1" x14ac:dyDescent="0.2">
      <c r="A6" s="9"/>
      <c r="B6" s="9"/>
      <c r="C6" s="9"/>
      <c r="D6" s="9"/>
      <c r="E6" s="13" t="s">
        <v>25</v>
      </c>
      <c r="F6" s="14">
        <f>(SUM(B27,F27,J27)/SUM(B26,F26,J26))</f>
        <v>0.66947528807951484</v>
      </c>
      <c r="G6" s="9"/>
      <c r="H6" s="9"/>
      <c r="I6" s="15">
        <f>(SUM(B42,F42,J42)/SUM(B41,F41,J41))</f>
        <v>0.78928238591308908</v>
      </c>
      <c r="J6" s="13" t="s">
        <v>30</v>
      </c>
      <c r="K6" s="9"/>
      <c r="L6" s="9"/>
    </row>
    <row r="7" spans="1:12" ht="20.100000000000001" customHeight="1" x14ac:dyDescent="0.2">
      <c r="A7" s="9"/>
      <c r="B7" s="9"/>
      <c r="C7" s="9"/>
      <c r="D7" s="9"/>
      <c r="E7" s="13" t="s">
        <v>26</v>
      </c>
      <c r="F7" s="14">
        <f>(SUM(B30,F30,J30)/SUM(B29,F29,J29))</f>
        <v>0.7162272776051356</v>
      </c>
      <c r="G7" s="9"/>
      <c r="H7" s="9"/>
      <c r="I7" s="16">
        <f>(SUM(B45,F45,J45)/SUM(B44,F44,J44))</f>
        <v>0.55492652140203302</v>
      </c>
      <c r="J7" s="13" t="s">
        <v>31</v>
      </c>
      <c r="K7" s="9"/>
      <c r="L7" s="9"/>
    </row>
    <row r="8" spans="1:12" ht="20.10000000000000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20.100000000000001" customHeight="1" x14ac:dyDescent="0.2">
      <c r="A9" s="9"/>
      <c r="B9" s="9"/>
      <c r="C9" s="9"/>
      <c r="D9" s="9"/>
      <c r="E9" s="9"/>
      <c r="F9" s="9"/>
      <c r="G9" s="9"/>
      <c r="H9" s="9"/>
      <c r="I9" s="9"/>
      <c r="J9" s="164" t="s">
        <v>76</v>
      </c>
      <c r="K9" s="9"/>
      <c r="L9" s="9"/>
    </row>
    <row r="10" spans="1:12" ht="20.100000000000001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5" customHeight="1" x14ac:dyDescent="0.2"/>
    <row r="12" spans="1:12" ht="27" customHeight="1" x14ac:dyDescent="0.2">
      <c r="A12" s="131" t="s">
        <v>13</v>
      </c>
      <c r="B12" s="131"/>
      <c r="C12" s="131"/>
      <c r="D12" s="9"/>
      <c r="E12" s="132" t="s">
        <v>14</v>
      </c>
      <c r="F12" s="132"/>
      <c r="G12" s="132"/>
      <c r="H12" s="9"/>
      <c r="I12" s="130" t="s">
        <v>12</v>
      </c>
      <c r="J12" s="130"/>
      <c r="K12" s="130"/>
      <c r="L12" s="9"/>
    </row>
    <row r="13" spans="1:12" ht="12.75" customHeight="1" x14ac:dyDescent="0.2">
      <c r="A13" s="131"/>
      <c r="B13" s="131"/>
      <c r="C13" s="131"/>
      <c r="D13" s="9"/>
      <c r="E13" s="132"/>
      <c r="F13" s="132"/>
      <c r="G13" s="132"/>
      <c r="H13" s="9"/>
      <c r="I13" s="130"/>
      <c r="J13" s="130"/>
      <c r="K13" s="130"/>
      <c r="L13" s="9"/>
    </row>
    <row r="14" spans="1:12" ht="15" customHeight="1" x14ac:dyDescent="0.2">
      <c r="A14" s="54" t="s">
        <v>37</v>
      </c>
      <c r="B14" s="55"/>
      <c r="C14" s="56" t="s">
        <v>56</v>
      </c>
      <c r="D14" s="9"/>
      <c r="E14" s="53" t="s">
        <v>37</v>
      </c>
      <c r="F14" s="70"/>
      <c r="G14" s="69" t="str">
        <f>C14</f>
        <v>% Emp.</v>
      </c>
      <c r="H14" s="9"/>
      <c r="I14" s="82" t="s">
        <v>37</v>
      </c>
      <c r="J14" s="84"/>
      <c r="K14" s="83" t="str">
        <f>G14</f>
        <v>% Emp.</v>
      </c>
      <c r="L14" s="9"/>
    </row>
    <row r="15" spans="1:12" ht="6.75" customHeight="1" x14ac:dyDescent="0.2">
      <c r="A15" s="57"/>
      <c r="B15" s="58"/>
      <c r="C15" s="59"/>
      <c r="D15" s="9"/>
      <c r="E15" s="73"/>
      <c r="F15" s="74"/>
      <c r="G15" s="75"/>
      <c r="H15" s="9"/>
      <c r="I15" s="88"/>
      <c r="J15" s="89"/>
      <c r="K15" s="90"/>
      <c r="L15" s="9"/>
    </row>
    <row r="16" spans="1:12" ht="14.25" customHeight="1" x14ac:dyDescent="0.2">
      <c r="A16" s="60" t="s">
        <v>21</v>
      </c>
      <c r="B16" s="61"/>
      <c r="C16" s="127">
        <f>IFERROR(B18/B17,"-")</f>
        <v>0.57144551732057913</v>
      </c>
      <c r="D16" s="9"/>
      <c r="E16" s="133" t="str">
        <f>A16</f>
        <v>Campus N.Sª da Glória</v>
      </c>
      <c r="F16" s="134"/>
      <c r="G16" s="124">
        <f>IFERROR(F18/F17,"-")</f>
        <v>2.1406844189510923</v>
      </c>
      <c r="H16" s="9"/>
      <c r="I16" s="77" t="str">
        <f>A16</f>
        <v>Campus N.Sª da Glória</v>
      </c>
      <c r="J16" s="85"/>
      <c r="K16" s="121">
        <f>IFERROR(J18/J17,"-")</f>
        <v>6.8972985350827645E-2</v>
      </c>
      <c r="L16" s="9"/>
    </row>
    <row r="17" spans="1:12" ht="15" customHeight="1" x14ac:dyDescent="0.2">
      <c r="A17" s="51" t="s">
        <v>22</v>
      </c>
      <c r="B17" s="52">
        <f>UGs!D5</f>
        <v>1121215.69</v>
      </c>
      <c r="C17" s="127"/>
      <c r="D17" s="9"/>
      <c r="E17" s="17" t="s">
        <v>22</v>
      </c>
      <c r="F17" s="71">
        <f>UGs!D6</f>
        <v>86990.87</v>
      </c>
      <c r="G17" s="124"/>
      <c r="H17" s="9"/>
      <c r="I17" s="78" t="s">
        <v>22</v>
      </c>
      <c r="J17" s="86">
        <f>UGs!D3</f>
        <v>14498.43</v>
      </c>
      <c r="K17" s="121"/>
      <c r="L17" s="9"/>
    </row>
    <row r="18" spans="1:12" ht="15" customHeight="1" x14ac:dyDescent="0.2">
      <c r="A18" s="62" t="s">
        <v>32</v>
      </c>
      <c r="B18" s="63">
        <f>UGs!F5</f>
        <v>640713.68000000005</v>
      </c>
      <c r="C18" s="128"/>
      <c r="D18" s="9"/>
      <c r="E18" s="68" t="str">
        <f>A18</f>
        <v>Despesas Empenhadas</v>
      </c>
      <c r="F18" s="72">
        <f>UGs!F6</f>
        <v>186220</v>
      </c>
      <c r="G18" s="125"/>
      <c r="H18" s="9"/>
      <c r="I18" s="81" t="str">
        <f>A18</f>
        <v>Despesas Empenhadas</v>
      </c>
      <c r="J18" s="87">
        <f>UGs!F3</f>
        <v>1000</v>
      </c>
      <c r="K18" s="122"/>
      <c r="L18" s="9"/>
    </row>
    <row r="19" spans="1:12" ht="14.25" customHeight="1" x14ac:dyDescent="0.2">
      <c r="A19" s="57" t="s">
        <v>23</v>
      </c>
      <c r="B19" s="58"/>
      <c r="C19" s="126">
        <f>IFERROR(B21/B20,"-")</f>
        <v>0.57108799305034919</v>
      </c>
      <c r="D19" s="9"/>
      <c r="E19" s="73" t="str">
        <f>A19</f>
        <v>Campus Estância</v>
      </c>
      <c r="F19" s="76"/>
      <c r="G19" s="123">
        <f>IFERROR(F21/F20,"-")</f>
        <v>1.5172956775187023</v>
      </c>
      <c r="H19" s="9"/>
      <c r="I19" s="88" t="str">
        <f>A19</f>
        <v>Campus Estância</v>
      </c>
      <c r="J19" s="91"/>
      <c r="K19" s="120">
        <f>IFERROR(J21/J20,"-")</f>
        <v>0.59233107015842223</v>
      </c>
      <c r="L19" s="9"/>
    </row>
    <row r="20" spans="1:12" ht="18" customHeight="1" x14ac:dyDescent="0.2">
      <c r="A20" s="51" t="str">
        <f>$A$17</f>
        <v>Planejado</v>
      </c>
      <c r="B20" s="52">
        <f>UGs!D9</f>
        <v>1826808.36</v>
      </c>
      <c r="C20" s="127"/>
      <c r="D20" s="9"/>
      <c r="E20" s="17" t="str">
        <f>$E$17</f>
        <v>Planejado</v>
      </c>
      <c r="F20" s="71">
        <f>UGs!D10</f>
        <v>289969.56</v>
      </c>
      <c r="G20" s="124"/>
      <c r="H20" s="9"/>
      <c r="I20" s="78" t="s">
        <v>22</v>
      </c>
      <c r="J20" s="86">
        <f>UGs!D7</f>
        <v>11598.75</v>
      </c>
      <c r="K20" s="121"/>
      <c r="L20" s="9"/>
    </row>
    <row r="21" spans="1:12" ht="15" x14ac:dyDescent="0.2">
      <c r="A21" s="62" t="str">
        <f>$A$18</f>
        <v>Despesas Empenhadas</v>
      </c>
      <c r="B21" s="63">
        <f>UGs!F9</f>
        <v>1043268.32</v>
      </c>
      <c r="C21" s="128"/>
      <c r="D21" s="9"/>
      <c r="E21" s="68" t="str">
        <f>$E$18</f>
        <v>Despesas Empenhadas</v>
      </c>
      <c r="F21" s="72">
        <f>UGs!F10</f>
        <v>439969.56</v>
      </c>
      <c r="G21" s="125"/>
      <c r="H21" s="9"/>
      <c r="I21" s="81" t="str">
        <f>$I$18</f>
        <v>Despesas Empenhadas</v>
      </c>
      <c r="J21" s="87">
        <f>UGs!F7</f>
        <v>6870.3</v>
      </c>
      <c r="K21" s="122"/>
      <c r="L21" s="9"/>
    </row>
    <row r="22" spans="1:12" ht="18" customHeight="1" x14ac:dyDescent="0.2">
      <c r="A22" s="57" t="s">
        <v>24</v>
      </c>
      <c r="B22" s="58"/>
      <c r="C22" s="126">
        <f>IFERROR(B24/B23,"-")</f>
        <v>0.96836245746568939</v>
      </c>
      <c r="D22" s="9"/>
      <c r="E22" s="73" t="str">
        <f>A22</f>
        <v>Campus Itabaiana</v>
      </c>
      <c r="F22" s="76"/>
      <c r="G22" s="123">
        <f>IFERROR(F24/F23,"-")</f>
        <v>1.4030875430900585</v>
      </c>
      <c r="H22" s="9"/>
      <c r="I22" s="88" t="str">
        <f>A22</f>
        <v>Campus Itabaiana</v>
      </c>
      <c r="J22" s="91"/>
      <c r="K22" s="120">
        <f>IFERROR(J24/J23,"-")</f>
        <v>8.6216187089125984E-2</v>
      </c>
      <c r="L22" s="9"/>
    </row>
    <row r="23" spans="1:12" ht="18" customHeight="1" x14ac:dyDescent="0.2">
      <c r="A23" s="51" t="str">
        <f>$A$17</f>
        <v>Planejado</v>
      </c>
      <c r="B23" s="52">
        <f>UGs!D14</f>
        <v>1159878.33</v>
      </c>
      <c r="C23" s="127"/>
      <c r="D23" s="9"/>
      <c r="E23" s="17" t="str">
        <f>$E$17</f>
        <v>Planejado</v>
      </c>
      <c r="F23" s="71">
        <f>UGs!D15</f>
        <v>372127.6</v>
      </c>
      <c r="G23" s="124"/>
      <c r="H23" s="9"/>
      <c r="I23" s="78" t="s">
        <v>22</v>
      </c>
      <c r="J23" s="86">
        <f>UGs!D12</f>
        <v>11598.75</v>
      </c>
      <c r="K23" s="121"/>
      <c r="L23" s="9"/>
    </row>
    <row r="24" spans="1:12" ht="15" customHeight="1" x14ac:dyDescent="0.2">
      <c r="A24" s="62" t="str">
        <f>$A$18</f>
        <v>Despesas Empenhadas</v>
      </c>
      <c r="B24" s="63">
        <f>UGs!F14</f>
        <v>1123182.6299999999</v>
      </c>
      <c r="C24" s="128"/>
      <c r="D24" s="9"/>
      <c r="E24" s="68" t="str">
        <f>$E$18</f>
        <v>Despesas Empenhadas</v>
      </c>
      <c r="F24" s="72">
        <f>UGs!F15</f>
        <v>522127.6</v>
      </c>
      <c r="G24" s="125"/>
      <c r="H24" s="9"/>
      <c r="I24" s="81" t="str">
        <f>$I$18</f>
        <v>Despesas Empenhadas</v>
      </c>
      <c r="J24" s="87">
        <f>UGs!F12</f>
        <v>1000</v>
      </c>
      <c r="K24" s="122"/>
      <c r="L24" s="9"/>
    </row>
    <row r="25" spans="1:12" ht="18" customHeight="1" x14ac:dyDescent="0.2">
      <c r="A25" s="57" t="s">
        <v>25</v>
      </c>
      <c r="B25" s="58"/>
      <c r="C25" s="126">
        <f>IFERROR(B27/B26,"-")</f>
        <v>0.55505698810916027</v>
      </c>
      <c r="D25" s="9"/>
      <c r="E25" s="73" t="str">
        <f>A25</f>
        <v>Campus Tobias Barreto</v>
      </c>
      <c r="F25" s="76"/>
      <c r="G25" s="123">
        <f>IFERROR(F27/F26,"-")</f>
        <v>2.0352526449940909</v>
      </c>
      <c r="H25" s="9"/>
      <c r="I25" s="88" t="str">
        <f>A25</f>
        <v>Campus Tobias Barreto</v>
      </c>
      <c r="J25" s="91"/>
      <c r="K25" s="120">
        <f>IFERROR(J27/J26,"-")</f>
        <v>0.59233172143466561</v>
      </c>
      <c r="L25" s="9"/>
    </row>
    <row r="26" spans="1:12" ht="18" customHeight="1" x14ac:dyDescent="0.2">
      <c r="A26" s="51" t="str">
        <f>$A$17</f>
        <v>Planejado</v>
      </c>
      <c r="B26" s="52">
        <f>UGs!D19</f>
        <v>1063221.8</v>
      </c>
      <c r="C26" s="127"/>
      <c r="D26" s="9"/>
      <c r="E26" s="17" t="str">
        <f>$E$17</f>
        <v>Planejado</v>
      </c>
      <c r="F26" s="71">
        <f>UGs!D20</f>
        <v>89890.559999999998</v>
      </c>
      <c r="G26" s="124"/>
      <c r="H26" s="9"/>
      <c r="I26" s="78" t="s">
        <v>22</v>
      </c>
      <c r="J26" s="86">
        <f>UGs!D17</f>
        <v>14498.43</v>
      </c>
      <c r="K26" s="121"/>
      <c r="L26" s="9"/>
    </row>
    <row r="27" spans="1:12" ht="15" customHeight="1" x14ac:dyDescent="0.2">
      <c r="A27" s="62" t="str">
        <f>$A$18</f>
        <v>Despesas Empenhadas</v>
      </c>
      <c r="B27" s="63">
        <f>UGs!F19</f>
        <v>590148.68999999994</v>
      </c>
      <c r="C27" s="128"/>
      <c r="D27" s="9"/>
      <c r="E27" s="68" t="str">
        <f>$E$18</f>
        <v>Despesas Empenhadas</v>
      </c>
      <c r="F27" s="72">
        <f>UGs!F20</f>
        <v>182950</v>
      </c>
      <c r="G27" s="125"/>
      <c r="H27" s="9"/>
      <c r="I27" s="81" t="str">
        <f>$I$18</f>
        <v>Despesas Empenhadas</v>
      </c>
      <c r="J27" s="87">
        <f>UGs!F17</f>
        <v>8587.8799999999992</v>
      </c>
      <c r="K27" s="122"/>
      <c r="L27" s="9"/>
    </row>
    <row r="28" spans="1:12" ht="18" customHeight="1" x14ac:dyDescent="0.2">
      <c r="A28" s="57" t="s">
        <v>26</v>
      </c>
      <c r="B28" s="58"/>
      <c r="C28" s="126">
        <f>IFERROR(B30/B29,"-")</f>
        <v>0.73344665242943663</v>
      </c>
      <c r="D28" s="9"/>
      <c r="E28" s="73" t="str">
        <f>A28</f>
        <v>Campus N.Sª do Socorro</v>
      </c>
      <c r="F28" s="76"/>
      <c r="G28" s="123">
        <f>IFERROR(F30/F29,"-")</f>
        <v>0.58534878430345627</v>
      </c>
      <c r="H28" s="9"/>
      <c r="I28" s="88" t="str">
        <f>A28</f>
        <v>Campus N.Sª do Socorro</v>
      </c>
      <c r="J28" s="91"/>
      <c r="K28" s="120">
        <f>IFERROR(J30/J29,"-")</f>
        <v>0</v>
      </c>
      <c r="L28" s="9"/>
    </row>
    <row r="29" spans="1:12" ht="18" customHeight="1" x14ac:dyDescent="0.2">
      <c r="A29" s="51" t="str">
        <f>$A$17</f>
        <v>Planejado</v>
      </c>
      <c r="B29" s="52">
        <f>UGs!D23</f>
        <v>1063221.8</v>
      </c>
      <c r="C29" s="127"/>
      <c r="D29" s="9"/>
      <c r="E29" s="17" t="str">
        <f>$E$17</f>
        <v>Planejado</v>
      </c>
      <c r="F29" s="71">
        <f>UGs!D24</f>
        <v>86990.87</v>
      </c>
      <c r="G29" s="124"/>
      <c r="H29" s="9"/>
      <c r="I29" s="78" t="s">
        <v>22</v>
      </c>
      <c r="J29" s="86">
        <f>UGs!D21</f>
        <v>9665.6200000000008</v>
      </c>
      <c r="K29" s="121"/>
      <c r="L29" s="9"/>
    </row>
    <row r="30" spans="1:12" ht="15" customHeight="1" x14ac:dyDescent="0.2">
      <c r="A30" s="62" t="str">
        <f>$A$18</f>
        <v>Despesas Empenhadas</v>
      </c>
      <c r="B30" s="63">
        <f>UGs!F23</f>
        <v>779816.47</v>
      </c>
      <c r="C30" s="128"/>
      <c r="D30" s="9"/>
      <c r="E30" s="68" t="str">
        <f>$E$18</f>
        <v>Despesas Empenhadas</v>
      </c>
      <c r="F30" s="72">
        <f>UGs!F24</f>
        <v>50920</v>
      </c>
      <c r="G30" s="125"/>
      <c r="H30" s="9"/>
      <c r="I30" s="81" t="str">
        <f>$I$18</f>
        <v>Despesas Empenhadas</v>
      </c>
      <c r="J30" s="87">
        <f>UGs!F21</f>
        <v>0</v>
      </c>
      <c r="K30" s="122"/>
      <c r="L30" s="9"/>
    </row>
    <row r="31" spans="1:12" ht="18" customHeight="1" x14ac:dyDescent="0.2">
      <c r="A31" s="57" t="s">
        <v>27</v>
      </c>
      <c r="B31" s="58"/>
      <c r="C31" s="126">
        <f>IFERROR(B33/B32,"-")</f>
        <v>0.5548648362928601</v>
      </c>
      <c r="D31" s="9"/>
      <c r="E31" s="73" t="str">
        <f>A31</f>
        <v>Campus Propriá</v>
      </c>
      <c r="F31" s="76"/>
      <c r="G31" s="123">
        <f>IFERROR(F33/F32,"-")</f>
        <v>0.62765207429239411</v>
      </c>
      <c r="H31" s="9"/>
      <c r="I31" s="88" t="str">
        <f>A31</f>
        <v>Campus Propriá</v>
      </c>
      <c r="J31" s="91"/>
      <c r="K31" s="120">
        <f>IFERROR(J33/J32,"-")</f>
        <v>0</v>
      </c>
      <c r="L31" s="9"/>
    </row>
    <row r="32" spans="1:12" ht="18" customHeight="1" x14ac:dyDescent="0.2">
      <c r="A32" s="51" t="str">
        <f>$A$17</f>
        <v>Planejado</v>
      </c>
      <c r="B32" s="52">
        <f>UGs!D27</f>
        <v>1063221.8</v>
      </c>
      <c r="C32" s="127"/>
      <c r="D32" s="9"/>
      <c r="E32" s="17" t="str">
        <f>$E$17</f>
        <v>Planejado</v>
      </c>
      <c r="F32" s="71">
        <f>UGs!D28</f>
        <v>86990.87</v>
      </c>
      <c r="G32" s="124"/>
      <c r="H32" s="9"/>
      <c r="I32" s="78" t="s">
        <v>22</v>
      </c>
      <c r="J32" s="86">
        <f>UGs!D25</f>
        <v>14498.43</v>
      </c>
      <c r="K32" s="121"/>
      <c r="L32" s="9"/>
    </row>
    <row r="33" spans="1:12" ht="15" customHeight="1" x14ac:dyDescent="0.2">
      <c r="A33" s="62" t="str">
        <f>$A$18</f>
        <v>Despesas Empenhadas</v>
      </c>
      <c r="B33" s="63">
        <f>UGs!F27</f>
        <v>589944.39</v>
      </c>
      <c r="C33" s="128"/>
      <c r="D33" s="9"/>
      <c r="E33" s="68" t="str">
        <f>$E$18</f>
        <v>Despesas Empenhadas</v>
      </c>
      <c r="F33" s="72">
        <f>UGs!F28</f>
        <v>54600</v>
      </c>
      <c r="G33" s="125"/>
      <c r="H33" s="9"/>
      <c r="I33" s="81" t="str">
        <f>$I$18</f>
        <v>Despesas Empenhadas</v>
      </c>
      <c r="J33" s="87">
        <f>UGs!F25</f>
        <v>0</v>
      </c>
      <c r="K33" s="122"/>
      <c r="L33" s="9"/>
    </row>
    <row r="34" spans="1:12" ht="18" customHeight="1" x14ac:dyDescent="0.2">
      <c r="A34" s="57" t="s">
        <v>28</v>
      </c>
      <c r="B34" s="58"/>
      <c r="C34" s="126">
        <f>IFERROR(B36/B35,"-")</f>
        <v>0.87551069249018298</v>
      </c>
      <c r="D34" s="9"/>
      <c r="E34" s="73" t="str">
        <f>A34</f>
        <v>Campus São Cristóvão</v>
      </c>
      <c r="F34" s="76"/>
      <c r="G34" s="123">
        <f>IFERROR(F36/F35,"-")</f>
        <v>0.59231824967815905</v>
      </c>
      <c r="H34" s="9"/>
      <c r="I34" s="88" t="str">
        <f>A34</f>
        <v>Campus São Cristóvão</v>
      </c>
      <c r="J34" s="91"/>
      <c r="K34" s="120">
        <f>IFERROR(J36/J35,"-")</f>
        <v>0</v>
      </c>
      <c r="L34" s="9"/>
    </row>
    <row r="35" spans="1:12" ht="18" customHeight="1" x14ac:dyDescent="0.2">
      <c r="A35" s="51" t="str">
        <f>$A$17</f>
        <v>Planejado</v>
      </c>
      <c r="B35" s="52">
        <f>UGs!D31</f>
        <v>3276656.27</v>
      </c>
      <c r="C35" s="127"/>
      <c r="D35" s="9"/>
      <c r="E35" s="17" t="str">
        <f>$E$17</f>
        <v>Planejado</v>
      </c>
      <c r="F35" s="71">
        <f>UGs!D32</f>
        <v>1203373.6599999999</v>
      </c>
      <c r="G35" s="124"/>
      <c r="H35" s="9"/>
      <c r="I35" s="78" t="s">
        <v>22</v>
      </c>
      <c r="J35" s="86">
        <f>UGs!D29</f>
        <v>19331.240000000002</v>
      </c>
      <c r="K35" s="121"/>
      <c r="L35" s="9"/>
    </row>
    <row r="36" spans="1:12" ht="15" customHeight="1" x14ac:dyDescent="0.2">
      <c r="A36" s="62" t="str">
        <f>$A$18</f>
        <v>Despesas Empenhadas</v>
      </c>
      <c r="B36" s="63">
        <f>UGs!F31</f>
        <v>2868747.6</v>
      </c>
      <c r="C36" s="128"/>
      <c r="D36" s="9"/>
      <c r="E36" s="68" t="str">
        <f>$E$18</f>
        <v>Despesas Empenhadas</v>
      </c>
      <c r="F36" s="72">
        <f>UGs!F32</f>
        <v>712780.18</v>
      </c>
      <c r="G36" s="125"/>
      <c r="H36" s="9"/>
      <c r="I36" s="81" t="str">
        <f>$I$18</f>
        <v>Despesas Empenhadas</v>
      </c>
      <c r="J36" s="87">
        <f>UGs!F29</f>
        <v>0</v>
      </c>
      <c r="K36" s="122"/>
      <c r="L36" s="9"/>
    </row>
    <row r="37" spans="1:12" ht="18" customHeight="1" x14ac:dyDescent="0.2">
      <c r="A37" s="57" t="s">
        <v>29</v>
      </c>
      <c r="B37" s="58"/>
      <c r="C37" s="126">
        <f>IFERROR(B39/B38,"-")</f>
        <v>0.59700930392227392</v>
      </c>
      <c r="D37" s="9"/>
      <c r="E37" s="73" t="str">
        <f>A37</f>
        <v>Campus Aracaju</v>
      </c>
      <c r="F37" s="76"/>
      <c r="G37" s="123">
        <f>IFERROR(F39/F38,"-")</f>
        <v>0.61324826300984203</v>
      </c>
      <c r="H37" s="9"/>
      <c r="I37" s="88" t="str">
        <f>A37</f>
        <v>Campus Aracaju</v>
      </c>
      <c r="J37" s="91"/>
      <c r="K37" s="120">
        <f>IFERROR(J39/J38,"-")</f>
        <v>0.5517838193763257</v>
      </c>
      <c r="L37" s="9"/>
    </row>
    <row r="38" spans="1:12" ht="18" customHeight="1" x14ac:dyDescent="0.2">
      <c r="A38" s="51" t="str">
        <f>$A$17</f>
        <v>Planejado</v>
      </c>
      <c r="B38" s="52">
        <f>UGs!D36</f>
        <v>5219452.46</v>
      </c>
      <c r="C38" s="127"/>
      <c r="D38" s="9"/>
      <c r="E38" s="17" t="str">
        <f>$E$17</f>
        <v>Planejado</v>
      </c>
      <c r="F38" s="71">
        <f>UGs!D37</f>
        <v>1971792.98</v>
      </c>
      <c r="G38" s="124"/>
      <c r="H38" s="9"/>
      <c r="I38" s="78" t="s">
        <v>22</v>
      </c>
      <c r="J38" s="86">
        <f>UGs!D34</f>
        <v>86990.59</v>
      </c>
      <c r="K38" s="121"/>
      <c r="L38" s="9"/>
    </row>
    <row r="39" spans="1:12" ht="15" customHeight="1" x14ac:dyDescent="0.2">
      <c r="A39" s="62" t="str">
        <f>$A$18</f>
        <v>Despesas Empenhadas</v>
      </c>
      <c r="B39" s="63">
        <f>UGs!F36</f>
        <v>3116061.68</v>
      </c>
      <c r="C39" s="128"/>
      <c r="D39" s="9"/>
      <c r="E39" s="68" t="str">
        <f>$E$18</f>
        <v>Despesas Empenhadas</v>
      </c>
      <c r="F39" s="72">
        <f>UGs!F37</f>
        <v>1209198.6200000001</v>
      </c>
      <c r="G39" s="125"/>
      <c r="H39" s="9"/>
      <c r="I39" s="81" t="str">
        <f>$I$18</f>
        <v>Despesas Empenhadas</v>
      </c>
      <c r="J39" s="87">
        <f>UGs!F34</f>
        <v>48000</v>
      </c>
      <c r="K39" s="122"/>
      <c r="L39" s="9"/>
    </row>
    <row r="40" spans="1:12" ht="18" customHeight="1" x14ac:dyDescent="0.2">
      <c r="A40" s="57" t="s">
        <v>30</v>
      </c>
      <c r="B40" s="58"/>
      <c r="C40" s="126">
        <f>IFERROR(B42/B41,"-")</f>
        <v>0.83381580295747215</v>
      </c>
      <c r="D40" s="9"/>
      <c r="E40" s="73" t="str">
        <f>A40</f>
        <v>Campus Lagarto</v>
      </c>
      <c r="F40" s="76"/>
      <c r="G40" s="123">
        <f>IFERROR(F42/F41,"-")</f>
        <v>0.71144305449998191</v>
      </c>
      <c r="H40" s="9"/>
      <c r="I40" s="88" t="str">
        <f>A40</f>
        <v>Campus Lagarto</v>
      </c>
      <c r="J40" s="91"/>
      <c r="K40" s="120">
        <f>IFERROR(J42/J41,"-")</f>
        <v>0</v>
      </c>
      <c r="L40" s="9"/>
    </row>
    <row r="41" spans="1:12" ht="18" customHeight="1" x14ac:dyDescent="0.2">
      <c r="A41" s="51" t="str">
        <f>$A$17</f>
        <v>Planejado</v>
      </c>
      <c r="B41" s="52">
        <f>UGs!D40</f>
        <v>1913799.24</v>
      </c>
      <c r="C41" s="127"/>
      <c r="D41" s="9"/>
      <c r="E41" s="17" t="str">
        <f>$E$17</f>
        <v>Planejado</v>
      </c>
      <c r="F41" s="71">
        <f>UGs!D41</f>
        <v>898905.62</v>
      </c>
      <c r="G41" s="124"/>
      <c r="H41" s="9"/>
      <c r="I41" s="78" t="s">
        <v>22</v>
      </c>
      <c r="J41" s="86">
        <f>UGs!D38</f>
        <v>19331.240000000002</v>
      </c>
      <c r="K41" s="121"/>
      <c r="L41" s="9"/>
    </row>
    <row r="42" spans="1:12" ht="15" customHeight="1" x14ac:dyDescent="0.2">
      <c r="A42" s="62" t="str">
        <f>$A$18</f>
        <v>Despesas Empenhadas</v>
      </c>
      <c r="B42" s="63">
        <f>UGs!F40</f>
        <v>1595756.05</v>
      </c>
      <c r="C42" s="128"/>
      <c r="D42" s="9"/>
      <c r="E42" s="68" t="str">
        <f>$E$18</f>
        <v>Despesas Empenhadas</v>
      </c>
      <c r="F42" s="72">
        <f>UGs!F41</f>
        <v>639520.16</v>
      </c>
      <c r="G42" s="125"/>
      <c r="H42" s="9"/>
      <c r="I42" s="81" t="str">
        <f>$I$18</f>
        <v>Despesas Empenhadas</v>
      </c>
      <c r="J42" s="87">
        <f>UGs!F38</f>
        <v>0</v>
      </c>
      <c r="K42" s="122"/>
      <c r="L42" s="9"/>
    </row>
    <row r="43" spans="1:12" ht="18" customHeight="1" x14ac:dyDescent="0.2">
      <c r="A43" s="57" t="s">
        <v>31</v>
      </c>
      <c r="B43" s="58"/>
      <c r="C43" s="126">
        <f>IFERROR(B45/B44,"-")</f>
        <v>0.63346558786097251</v>
      </c>
      <c r="D43" s="9"/>
      <c r="E43" s="73" t="str">
        <f>A43</f>
        <v>IFS / Reitoria</v>
      </c>
      <c r="F43" s="76"/>
      <c r="G43" s="123">
        <f>IFERROR(F45/F44,"-")</f>
        <v>0</v>
      </c>
      <c r="H43" s="9"/>
      <c r="I43" s="88" t="str">
        <f>E43</f>
        <v>IFS / Reitoria</v>
      </c>
      <c r="J43" s="91"/>
      <c r="K43" s="120">
        <f>IFERROR(J45/J44,"-")</f>
        <v>1.2698841733326112</v>
      </c>
      <c r="L43" s="9"/>
    </row>
    <row r="44" spans="1:12" ht="18" customHeight="1" x14ac:dyDescent="0.2">
      <c r="A44" s="51" t="str">
        <f>$A$17</f>
        <v>Planejado</v>
      </c>
      <c r="B44" s="52">
        <f>UGs!D46</f>
        <v>9837835.8499999996</v>
      </c>
      <c r="C44" s="127"/>
      <c r="D44" s="9"/>
      <c r="E44" s="17" t="str">
        <f>$E$17</f>
        <v>Planejado</v>
      </c>
      <c r="F44" s="71">
        <f>UGs!D47</f>
        <v>1481790.83</v>
      </c>
      <c r="G44" s="124"/>
      <c r="H44" s="9"/>
      <c r="I44" s="78" t="str">
        <f>$I$17</f>
        <v>Planejado</v>
      </c>
      <c r="J44" s="86">
        <f>UGs!D44</f>
        <v>69417.52</v>
      </c>
      <c r="K44" s="121"/>
      <c r="L44" s="9"/>
    </row>
    <row r="45" spans="1:12" ht="15" customHeight="1" x14ac:dyDescent="0.2">
      <c r="A45" s="62" t="str">
        <f>$A$18</f>
        <v>Despesas Empenhadas</v>
      </c>
      <c r="B45" s="63">
        <f>UGs!F46</f>
        <v>6231930.4699999997</v>
      </c>
      <c r="C45" s="128"/>
      <c r="D45" s="9"/>
      <c r="E45" s="68" t="str">
        <f>$E$18</f>
        <v>Despesas Empenhadas</v>
      </c>
      <c r="F45" s="72">
        <f>UGs!F47</f>
        <v>0</v>
      </c>
      <c r="G45" s="125"/>
      <c r="H45" s="9"/>
      <c r="I45" s="81" t="str">
        <f>$I$18</f>
        <v>Despesas Empenhadas</v>
      </c>
      <c r="J45" s="87">
        <f>UGs!F44</f>
        <v>88152.21</v>
      </c>
      <c r="K45" s="122"/>
      <c r="L45" s="9"/>
    </row>
    <row r="46" spans="1:12" ht="18" customHeight="1" x14ac:dyDescent="0.2">
      <c r="A46" s="64" t="s">
        <v>36</v>
      </c>
      <c r="B46" s="65"/>
      <c r="C46" s="65"/>
      <c r="D46" s="9"/>
      <c r="E46" s="19" t="str">
        <f>A46</f>
        <v>TOTAL IFS</v>
      </c>
      <c r="F46" s="19"/>
      <c r="G46" s="21"/>
      <c r="H46" s="9"/>
      <c r="I46" s="77" t="str">
        <f>E46</f>
        <v>TOTAL IFS</v>
      </c>
      <c r="J46" s="77"/>
      <c r="K46" s="24">
        <f>SUM(B48,F48,J48)/SUM(B47,F47,J47)</f>
        <v>0.66107586534798402</v>
      </c>
      <c r="L46" s="9"/>
    </row>
    <row r="47" spans="1:12" ht="15" customHeight="1" x14ac:dyDescent="0.2">
      <c r="A47" s="51" t="str">
        <f>$A$17</f>
        <v>Planejado</v>
      </c>
      <c r="B47" s="66">
        <f>SUM(B17,B20,B23,B26,B29,B32,B35,B38,B41,B44)</f>
        <v>27545311.599999994</v>
      </c>
      <c r="C47" s="10" t="s">
        <v>34</v>
      </c>
      <c r="D47" s="11" t="s">
        <v>33</v>
      </c>
      <c r="E47" s="17" t="str">
        <f>$E$17</f>
        <v>Planejado</v>
      </c>
      <c r="F47" s="23">
        <f>SUM(F17,F20,F23,F26,F29,F32,F35,F38,F41,F44)</f>
        <v>6568823.4199999999</v>
      </c>
      <c r="G47" s="24"/>
      <c r="H47" s="11" t="s">
        <v>33</v>
      </c>
      <c r="I47" s="79" t="str">
        <f>$I$17</f>
        <v>Planejado</v>
      </c>
      <c r="J47" s="80">
        <f>SUM(J17,J20,J23,J26,J29,J32,J35,J38,J41,J44)</f>
        <v>271429</v>
      </c>
      <c r="K47" s="10" t="s">
        <v>34</v>
      </c>
      <c r="L47" s="11" t="s">
        <v>33</v>
      </c>
    </row>
    <row r="48" spans="1:12" ht="15" customHeight="1" x14ac:dyDescent="0.2">
      <c r="A48" s="67" t="str">
        <f>$A$18</f>
        <v>Despesas Empenhadas</v>
      </c>
      <c r="B48" s="66">
        <f>SUM(B18,B21,B24,B27,B30,B33,B36,B39,B42,B45)</f>
        <v>18579569.98</v>
      </c>
      <c r="C48" s="18">
        <f>B48/$B$47</f>
        <v>0.67450934118312911</v>
      </c>
      <c r="D48" s="12">
        <f>1-C48</f>
        <v>0.32549065881687089</v>
      </c>
      <c r="E48" s="17" t="str">
        <f>$E$18</f>
        <v>Despesas Empenhadas</v>
      </c>
      <c r="F48" s="23">
        <f>SUM(F18,F21,F24,F27,F30,F33,F36,F39,F42,F45)</f>
        <v>3998286.1200000006</v>
      </c>
      <c r="G48" s="25">
        <f t="shared" ref="G48" si="0">F48/$F$47</f>
        <v>0.60867614553718674</v>
      </c>
      <c r="H48" s="12">
        <f>1-G48</f>
        <v>0.39132385446281326</v>
      </c>
      <c r="I48" s="79" t="str">
        <f>$I$18</f>
        <v>Despesas Empenhadas</v>
      </c>
      <c r="J48" s="80">
        <f>SUM(J18,J21,J24,J27,J30,J33,J36,J39,J42,J45)</f>
        <v>153610.39000000001</v>
      </c>
      <c r="K48" s="18">
        <f t="shared" ref="K48" si="1">J48/$J$47</f>
        <v>0.56593212221243872</v>
      </c>
      <c r="L48" s="10">
        <f>1-K48</f>
        <v>0.43406787778756128</v>
      </c>
    </row>
    <row r="49" spans="1: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20"/>
      <c r="L50" s="9"/>
    </row>
    <row r="51" spans="1:12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18" hidden="1" x14ac:dyDescent="0.2">
      <c r="E64" s="27"/>
      <c r="F64" s="27"/>
      <c r="G64" s="27"/>
      <c r="I64" s="28"/>
      <c r="J64" s="28"/>
      <c r="K64" s="29"/>
    </row>
    <row r="65" spans="1:11" ht="18" hidden="1" x14ac:dyDescent="0.2">
      <c r="E65" s="27"/>
      <c r="F65" s="27"/>
      <c r="G65" s="27"/>
      <c r="I65" s="28"/>
      <c r="J65" s="28"/>
      <c r="K65" s="28"/>
    </row>
    <row r="66" spans="1:11" hidden="1" x14ac:dyDescent="0.2">
      <c r="A66" s="28"/>
      <c r="B66" s="28"/>
      <c r="C66" s="28"/>
      <c r="I66" s="28"/>
      <c r="J66" s="28"/>
      <c r="K66" s="28"/>
    </row>
    <row r="67" spans="1:11" hidden="1" x14ac:dyDescent="0.2">
      <c r="A67" s="28"/>
      <c r="B67" s="28"/>
      <c r="C67" s="28"/>
      <c r="I67" s="28"/>
      <c r="J67" s="28"/>
      <c r="K67" s="28"/>
    </row>
    <row r="68" spans="1:11" hidden="1" x14ac:dyDescent="0.2">
      <c r="A68" s="28"/>
      <c r="B68" s="28"/>
      <c r="C68" s="28"/>
      <c r="I68" s="28"/>
      <c r="J68" s="28"/>
      <c r="K68" s="28"/>
    </row>
    <row r="69" spans="1:11" hidden="1" x14ac:dyDescent="0.2">
      <c r="A69" s="28"/>
      <c r="B69" s="28"/>
      <c r="C69" s="28"/>
      <c r="I69" s="28"/>
      <c r="J69" s="28"/>
      <c r="K69" s="28"/>
    </row>
    <row r="70" spans="1:11" hidden="1" x14ac:dyDescent="0.2">
      <c r="A70" s="28"/>
      <c r="B70" s="28"/>
      <c r="C70" s="28"/>
      <c r="I70" s="28"/>
      <c r="J70" s="28"/>
      <c r="K70" s="28"/>
    </row>
    <row r="71" spans="1:11" hidden="1" x14ac:dyDescent="0.2">
      <c r="A71" s="28"/>
      <c r="B71" s="28"/>
      <c r="C71" s="28"/>
      <c r="I71" s="28"/>
      <c r="J71" s="28"/>
      <c r="K71" s="28"/>
    </row>
    <row r="72" spans="1:11" hidden="1" x14ac:dyDescent="0.2">
      <c r="A72" s="28"/>
      <c r="B72" s="28"/>
      <c r="C72" s="28"/>
      <c r="I72" s="28"/>
      <c r="J72" s="28"/>
      <c r="K72" s="28"/>
    </row>
    <row r="73" spans="1:11" hidden="1" x14ac:dyDescent="0.2">
      <c r="A73" s="28"/>
      <c r="B73" s="28"/>
      <c r="C73" s="28"/>
      <c r="I73" s="28"/>
      <c r="J73" s="28"/>
      <c r="K73" s="28"/>
    </row>
    <row r="74" spans="1:11" hidden="1" x14ac:dyDescent="0.2">
      <c r="A74" s="28"/>
      <c r="B74" s="28"/>
      <c r="C74" s="28"/>
      <c r="I74" s="28"/>
      <c r="J74" s="28"/>
      <c r="K74" s="28"/>
    </row>
    <row r="75" spans="1:11" hidden="1" x14ac:dyDescent="0.2">
      <c r="A75" s="28"/>
      <c r="B75" s="28"/>
      <c r="C75" s="28"/>
      <c r="I75" s="28"/>
      <c r="J75" s="28"/>
      <c r="K75" s="28"/>
    </row>
    <row r="76" spans="1:11" hidden="1" x14ac:dyDescent="0.2">
      <c r="A76" s="28"/>
      <c r="B76" s="28"/>
      <c r="C76" s="28"/>
      <c r="I76" s="28"/>
      <c r="J76" s="28"/>
      <c r="K76" s="28"/>
    </row>
  </sheetData>
  <mergeCells count="35">
    <mergeCell ref="A1:K1"/>
    <mergeCell ref="C40:C42"/>
    <mergeCell ref="C43:C45"/>
    <mergeCell ref="G37:G39"/>
    <mergeCell ref="C31:C33"/>
    <mergeCell ref="C34:C36"/>
    <mergeCell ref="G31:G33"/>
    <mergeCell ref="G34:G36"/>
    <mergeCell ref="I12:K13"/>
    <mergeCell ref="A12:C13"/>
    <mergeCell ref="E12:G13"/>
    <mergeCell ref="E16:F16"/>
    <mergeCell ref="C16:C18"/>
    <mergeCell ref="C19:C21"/>
    <mergeCell ref="C22:C24"/>
    <mergeCell ref="C37:C39"/>
    <mergeCell ref="C25:C27"/>
    <mergeCell ref="C28:C30"/>
    <mergeCell ref="G40:G42"/>
    <mergeCell ref="G43:G45"/>
    <mergeCell ref="G28:G30"/>
    <mergeCell ref="G16:G18"/>
    <mergeCell ref="K16:K18"/>
    <mergeCell ref="K19:K21"/>
    <mergeCell ref="K22:K24"/>
    <mergeCell ref="K25:K27"/>
    <mergeCell ref="K43:K45"/>
    <mergeCell ref="G19:G21"/>
    <mergeCell ref="G22:G24"/>
    <mergeCell ref="G25:G27"/>
    <mergeCell ref="K28:K30"/>
    <mergeCell ref="K31:K33"/>
    <mergeCell ref="K34:K36"/>
    <mergeCell ref="K37:K39"/>
    <mergeCell ref="K40:K4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L63"/>
  <sheetViews>
    <sheetView showGridLines="0" zoomScale="70" zoomScaleNormal="70" zoomScaleSheetLayoutView="70" zoomScalePageLayoutView="30" workbookViewId="0">
      <selection sqref="A1:L1"/>
    </sheetView>
  </sheetViews>
  <sheetFormatPr defaultColWidth="0" defaultRowHeight="12.75" zeroHeight="1" x14ac:dyDescent="0.2"/>
  <cols>
    <col min="1" max="1" width="33.7109375" style="8" customWidth="1"/>
    <col min="2" max="3" width="16.140625" style="8" customWidth="1"/>
    <col min="4" max="4" width="16.140625" style="8" bestFit="1" customWidth="1"/>
    <col min="5" max="5" width="33.7109375" style="8" customWidth="1"/>
    <col min="6" max="6" width="19.85546875" style="8" customWidth="1"/>
    <col min="7" max="7" width="15.5703125" style="8" customWidth="1"/>
    <col min="8" max="8" width="18.28515625" style="8" customWidth="1"/>
    <col min="9" max="9" width="33.7109375" style="8" customWidth="1"/>
    <col min="10" max="10" width="21.85546875" style="8" bestFit="1" customWidth="1"/>
    <col min="11" max="11" width="8.5703125" style="8" customWidth="1"/>
    <col min="12" max="12" width="12.28515625" style="8" hidden="1" customWidth="1"/>
    <col min="13" max="16384" width="9.140625" style="8" hidden="1"/>
  </cols>
  <sheetData>
    <row r="1" spans="1:12" ht="44.25" x14ac:dyDescent="0.2">
      <c r="A1" s="129" t="s">
        <v>40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9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0.100000000000001" customHeight="1" x14ac:dyDescent="0.2">
      <c r="A3" s="9"/>
      <c r="B3" s="9"/>
      <c r="C3" s="9"/>
      <c r="D3" s="9"/>
      <c r="E3" s="13"/>
      <c r="F3" s="14"/>
      <c r="G3" s="9"/>
      <c r="H3" s="9"/>
      <c r="I3" s="15"/>
      <c r="J3" s="13"/>
      <c r="K3" s="9"/>
      <c r="L3" s="9"/>
    </row>
    <row r="4" spans="1:12" ht="20.100000000000001" customHeight="1" x14ac:dyDescent="0.2">
      <c r="A4" s="9"/>
      <c r="B4" s="9"/>
      <c r="C4" s="9"/>
      <c r="D4" s="9"/>
      <c r="E4" s="13"/>
      <c r="F4" s="14"/>
      <c r="G4" s="9"/>
      <c r="H4" s="9"/>
      <c r="I4" s="15"/>
      <c r="J4" s="13"/>
      <c r="K4" s="9"/>
      <c r="L4" s="9"/>
    </row>
    <row r="5" spans="1:12" ht="20.100000000000001" customHeight="1" x14ac:dyDescent="0.2">
      <c r="A5" s="9"/>
      <c r="B5" s="9"/>
      <c r="C5" s="9"/>
      <c r="D5" s="9"/>
      <c r="E5" s="13"/>
      <c r="F5" s="14"/>
      <c r="G5" s="9"/>
      <c r="H5" s="9"/>
      <c r="I5" s="15"/>
      <c r="J5" s="13"/>
      <c r="K5" s="9"/>
      <c r="L5" s="9"/>
    </row>
    <row r="6" spans="1:12" ht="20.100000000000001" customHeight="1" x14ac:dyDescent="0.2">
      <c r="A6" s="9"/>
      <c r="B6" s="9"/>
      <c r="C6" s="9"/>
      <c r="D6" s="9"/>
      <c r="E6" s="13"/>
      <c r="F6" s="14"/>
      <c r="G6" s="9"/>
      <c r="H6" s="9"/>
      <c r="I6" s="15"/>
      <c r="J6" s="13"/>
      <c r="K6" s="9"/>
      <c r="L6" s="9"/>
    </row>
    <row r="7" spans="1:12" ht="20.100000000000001" customHeight="1" x14ac:dyDescent="0.2">
      <c r="A7" s="9"/>
      <c r="B7" s="9"/>
      <c r="C7" s="9"/>
      <c r="D7" s="9"/>
      <c r="E7" s="13"/>
      <c r="F7" s="14"/>
      <c r="G7" s="9"/>
      <c r="H7" s="9"/>
      <c r="I7" s="16"/>
      <c r="J7" s="13"/>
      <c r="K7" s="9"/>
      <c r="L7" s="9"/>
    </row>
    <row r="8" spans="1:12" ht="20.10000000000000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20.100000000000001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20.100000000000001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164" t="s">
        <v>76</v>
      </c>
      <c r="K10" s="9"/>
      <c r="L10" s="9"/>
    </row>
    <row r="11" spans="1:12" ht="20.100000000000001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2"/>
    <row r="13" spans="1:12" ht="18" customHeight="1" x14ac:dyDescent="0.2">
      <c r="A13" s="135" t="s">
        <v>39</v>
      </c>
      <c r="B13" s="135"/>
      <c r="C13" s="135"/>
      <c r="D13" s="135"/>
      <c r="E13" s="9"/>
      <c r="F13" s="9"/>
      <c r="G13" s="19"/>
      <c r="H13" s="9"/>
      <c r="I13" s="136"/>
      <c r="J13" s="136"/>
      <c r="K13" s="136"/>
      <c r="L13" s="9"/>
    </row>
    <row r="14" spans="1:12" ht="12.75" customHeight="1" x14ac:dyDescent="0.2">
      <c r="A14" s="135"/>
      <c r="B14" s="135"/>
      <c r="C14" s="135"/>
      <c r="D14" s="135"/>
      <c r="E14" s="9"/>
      <c r="F14" s="9"/>
      <c r="G14" s="19"/>
      <c r="H14" s="9"/>
      <c r="I14" s="136"/>
      <c r="J14" s="136"/>
      <c r="K14" s="136"/>
      <c r="L14" s="9"/>
    </row>
    <row r="15" spans="1:12" ht="18" x14ac:dyDescent="0.2">
      <c r="A15" s="19" t="s">
        <v>37</v>
      </c>
      <c r="B15" s="138" t="s">
        <v>57</v>
      </c>
      <c r="C15" s="139" t="s">
        <v>58</v>
      </c>
      <c r="D15" s="140" t="s">
        <v>54</v>
      </c>
      <c r="E15" s="9"/>
      <c r="F15" s="9"/>
      <c r="G15" s="9"/>
      <c r="H15" s="9"/>
      <c r="I15" s="19"/>
      <c r="J15" s="21"/>
      <c r="K15" s="22"/>
      <c r="L15" s="9"/>
    </row>
    <row r="16" spans="1:12" ht="18" customHeight="1" x14ac:dyDescent="0.2">
      <c r="A16" s="137" t="str">
        <f>Dashboard_DC!A16</f>
        <v>Campus N.Sª da Glória</v>
      </c>
      <c r="B16" s="141"/>
      <c r="C16" s="161"/>
      <c r="D16" s="162"/>
      <c r="E16" s="163"/>
      <c r="F16" s="9"/>
      <c r="G16" s="9"/>
      <c r="H16" s="9"/>
      <c r="I16" s="19"/>
      <c r="J16" s="19"/>
      <c r="K16" s="121"/>
      <c r="L16" s="9"/>
    </row>
    <row r="17" spans="1:12" ht="18" customHeight="1" x14ac:dyDescent="0.2">
      <c r="A17" s="17" t="str">
        <f>Dashboard_DC!A17</f>
        <v>Planejado</v>
      </c>
      <c r="B17" s="142">
        <f>UGs!D4</f>
        <v>0</v>
      </c>
      <c r="C17" s="155">
        <v>0</v>
      </c>
      <c r="D17" s="150"/>
      <c r="E17" s="9"/>
      <c r="F17" s="9"/>
      <c r="G17" s="9"/>
      <c r="H17" s="9"/>
      <c r="I17" s="19"/>
      <c r="J17" s="19"/>
      <c r="K17" s="121"/>
      <c r="L17" s="9"/>
    </row>
    <row r="18" spans="1:12" ht="15" customHeight="1" x14ac:dyDescent="0.2">
      <c r="A18" s="17" t="str">
        <f>Dashboard_DC!A18</f>
        <v>Despesas Empenhadas</v>
      </c>
      <c r="B18" s="148">
        <f>UGs!B54</f>
        <v>2865</v>
      </c>
      <c r="C18" s="156">
        <f>UGs!C54</f>
        <v>0</v>
      </c>
      <c r="D18" s="151">
        <f>B18+C18</f>
        <v>2865</v>
      </c>
      <c r="E18" s="9"/>
      <c r="F18" s="9"/>
      <c r="G18" s="9"/>
      <c r="H18" s="9"/>
      <c r="I18" s="17"/>
      <c r="J18" s="23"/>
      <c r="K18" s="121"/>
      <c r="L18" s="9"/>
    </row>
    <row r="19" spans="1:12" ht="18" customHeight="1" x14ac:dyDescent="0.2">
      <c r="A19" s="137" t="str">
        <f>Dashboard_DC!A19</f>
        <v>Campus Estância</v>
      </c>
      <c r="B19" s="149"/>
      <c r="C19" s="157"/>
      <c r="D19" s="152"/>
      <c r="E19" s="9"/>
      <c r="F19" s="9"/>
      <c r="G19" s="9"/>
      <c r="H19" s="9"/>
      <c r="I19" s="19"/>
      <c r="J19" s="19"/>
      <c r="K19" s="121"/>
      <c r="L19" s="9"/>
    </row>
    <row r="20" spans="1:12" ht="18" customHeight="1" x14ac:dyDescent="0.2">
      <c r="A20" s="17" t="str">
        <f>Dashboard_DC!A20</f>
        <v>Planejado</v>
      </c>
      <c r="B20" s="142">
        <f>UGs!D8</f>
        <v>0</v>
      </c>
      <c r="C20" s="155">
        <f>UGs!D11</f>
        <v>250000</v>
      </c>
      <c r="D20" s="152"/>
      <c r="E20" s="9"/>
      <c r="F20" s="9"/>
      <c r="G20" s="9"/>
      <c r="H20" s="9"/>
      <c r="I20" s="19"/>
      <c r="J20" s="19"/>
      <c r="K20" s="121"/>
      <c r="L20" s="9"/>
    </row>
    <row r="21" spans="1:12" ht="15" customHeight="1" x14ac:dyDescent="0.2">
      <c r="A21" s="17" t="str">
        <f>Dashboard_DC!A21</f>
        <v>Despesas Empenhadas</v>
      </c>
      <c r="B21" s="148">
        <f>UGs!B55</f>
        <v>0</v>
      </c>
      <c r="C21" s="156">
        <f>UGs!C55</f>
        <v>247063.9</v>
      </c>
      <c r="D21" s="151">
        <f>B21+C21</f>
        <v>247063.9</v>
      </c>
      <c r="E21" s="9"/>
      <c r="F21" s="9"/>
      <c r="G21" s="9"/>
      <c r="H21" s="9"/>
      <c r="I21" s="17"/>
      <c r="J21" s="23"/>
      <c r="K21" s="121"/>
      <c r="L21" s="9"/>
    </row>
    <row r="22" spans="1:12" ht="18" customHeight="1" x14ac:dyDescent="0.2">
      <c r="A22" s="137" t="str">
        <f>Dashboard_DC!A22</f>
        <v>Campus Itabaiana</v>
      </c>
      <c r="B22" s="149"/>
      <c r="C22" s="157"/>
      <c r="D22" s="152"/>
      <c r="E22" s="9"/>
      <c r="F22" s="9"/>
      <c r="G22" s="9"/>
      <c r="H22" s="9"/>
      <c r="I22" s="19"/>
      <c r="J22" s="19"/>
      <c r="K22" s="121"/>
      <c r="L22" s="9"/>
    </row>
    <row r="23" spans="1:12" ht="18" customHeight="1" x14ac:dyDescent="0.2">
      <c r="A23" s="17" t="str">
        <f>Dashboard_DC!A23</f>
        <v>Planejado</v>
      </c>
      <c r="B23" s="142">
        <f>UGs!D13</f>
        <v>0</v>
      </c>
      <c r="C23" s="155">
        <f>UGs!D16</f>
        <v>565000</v>
      </c>
      <c r="D23" s="152"/>
      <c r="E23" s="9"/>
      <c r="F23" s="9"/>
      <c r="G23" s="9"/>
      <c r="H23" s="9"/>
      <c r="I23" s="19"/>
      <c r="J23" s="19"/>
      <c r="K23" s="121"/>
      <c r="L23" s="9"/>
    </row>
    <row r="24" spans="1:12" ht="15" customHeight="1" x14ac:dyDescent="0.2">
      <c r="A24" s="147" t="str">
        <f>Dashboard_DC!A24</f>
        <v>Despesas Empenhadas</v>
      </c>
      <c r="B24" s="148">
        <f>UGs!B56</f>
        <v>0</v>
      </c>
      <c r="C24" s="156">
        <f>UGs!C56</f>
        <v>560000</v>
      </c>
      <c r="D24" s="151">
        <f>B24+C24</f>
        <v>560000</v>
      </c>
      <c r="E24" s="9"/>
      <c r="F24" s="9"/>
      <c r="G24" s="9"/>
      <c r="H24" s="9"/>
      <c r="I24" s="17"/>
      <c r="J24" s="23"/>
      <c r="K24" s="121"/>
      <c r="L24" s="9"/>
    </row>
    <row r="25" spans="1:12" ht="18" customHeight="1" x14ac:dyDescent="0.2">
      <c r="A25" s="19" t="str">
        <f>Dashboard_DC!A25</f>
        <v>Campus Tobias Barreto</v>
      </c>
      <c r="B25" s="149"/>
      <c r="C25" s="157"/>
      <c r="D25" s="152"/>
      <c r="E25" s="9"/>
      <c r="F25" s="9"/>
      <c r="G25" s="9"/>
      <c r="H25" s="9"/>
      <c r="I25" s="19"/>
      <c r="J25" s="19"/>
      <c r="K25" s="121"/>
      <c r="L25" s="9"/>
    </row>
    <row r="26" spans="1:12" ht="18" customHeight="1" x14ac:dyDescent="0.2">
      <c r="A26" s="17" t="str">
        <f>Dashboard_DC!A26</f>
        <v>Planejado</v>
      </c>
      <c r="B26" s="142">
        <f>UGs!D18</f>
        <v>0</v>
      </c>
      <c r="C26" s="155">
        <v>0</v>
      </c>
      <c r="D26" s="152"/>
      <c r="E26" s="9"/>
      <c r="F26" s="9"/>
      <c r="G26" s="9"/>
      <c r="H26" s="9"/>
      <c r="I26" s="19"/>
      <c r="J26" s="19"/>
      <c r="K26" s="121"/>
      <c r="L26" s="9"/>
    </row>
    <row r="27" spans="1:12" ht="15" customHeight="1" x14ac:dyDescent="0.2">
      <c r="A27" s="147" t="str">
        <f>Dashboard_DC!A27</f>
        <v>Despesas Empenhadas</v>
      </c>
      <c r="B27" s="148">
        <f>UGs!B57</f>
        <v>11151.26</v>
      </c>
      <c r="C27" s="156">
        <f>UGs!C57</f>
        <v>0</v>
      </c>
      <c r="D27" s="151">
        <f>B27+C27</f>
        <v>11151.26</v>
      </c>
      <c r="E27" s="9"/>
      <c r="F27" s="9"/>
      <c r="G27" s="9"/>
      <c r="H27" s="9"/>
      <c r="I27" s="17"/>
      <c r="J27" s="23"/>
      <c r="K27" s="121"/>
      <c r="L27" s="9"/>
    </row>
    <row r="28" spans="1:12" ht="18" customHeight="1" x14ac:dyDescent="0.2">
      <c r="A28" s="19" t="str">
        <f>Dashboard_DC!A28</f>
        <v>Campus N.Sª do Socorro</v>
      </c>
      <c r="B28" s="149"/>
      <c r="C28" s="157"/>
      <c r="D28" s="152"/>
      <c r="E28" s="9"/>
      <c r="F28" s="9"/>
      <c r="G28" s="9"/>
      <c r="H28" s="9"/>
      <c r="I28" s="19"/>
      <c r="J28" s="19"/>
      <c r="K28" s="121"/>
      <c r="L28" s="9"/>
    </row>
    <row r="29" spans="1:12" ht="18" customHeight="1" x14ac:dyDescent="0.2">
      <c r="A29" s="17" t="str">
        <f>Dashboard_DC!A29</f>
        <v>Planejado</v>
      </c>
      <c r="B29" s="142">
        <f>UGs!D22</f>
        <v>0</v>
      </c>
      <c r="C29" s="155">
        <v>0</v>
      </c>
      <c r="D29" s="152"/>
      <c r="E29" s="9"/>
      <c r="F29" s="9"/>
      <c r="G29" s="9"/>
      <c r="H29" s="9"/>
      <c r="I29" s="19"/>
      <c r="J29" s="19"/>
      <c r="K29" s="121"/>
      <c r="L29" s="9"/>
    </row>
    <row r="30" spans="1:12" ht="15" customHeight="1" x14ac:dyDescent="0.2">
      <c r="A30" s="147" t="str">
        <f>Dashboard_DC!A30</f>
        <v>Despesas Empenhadas</v>
      </c>
      <c r="B30" s="148">
        <f>UGs!B58</f>
        <v>0</v>
      </c>
      <c r="C30" s="156">
        <f>UGs!C58</f>
        <v>0</v>
      </c>
      <c r="D30" s="151">
        <f>B30+C30</f>
        <v>0</v>
      </c>
      <c r="E30" s="9"/>
      <c r="F30" s="9"/>
      <c r="G30" s="9"/>
      <c r="H30" s="9"/>
      <c r="I30" s="17"/>
      <c r="J30" s="23"/>
      <c r="K30" s="121"/>
      <c r="L30" s="9"/>
    </row>
    <row r="31" spans="1:12" ht="18" customHeight="1" x14ac:dyDescent="0.2">
      <c r="A31" s="19" t="str">
        <f>Dashboard_DC!A31</f>
        <v>Campus Propriá</v>
      </c>
      <c r="B31" s="149"/>
      <c r="C31" s="157"/>
      <c r="D31" s="152"/>
      <c r="E31" s="9"/>
      <c r="F31" s="9"/>
      <c r="G31" s="9"/>
      <c r="H31" s="9"/>
      <c r="I31" s="19"/>
      <c r="J31" s="19"/>
      <c r="K31" s="121"/>
      <c r="L31" s="9"/>
    </row>
    <row r="32" spans="1:12" ht="18" customHeight="1" x14ac:dyDescent="0.2">
      <c r="A32" s="17" t="str">
        <f>Dashboard_DC!A32</f>
        <v>Planejado</v>
      </c>
      <c r="B32" s="142">
        <f>UGs!D26</f>
        <v>0</v>
      </c>
      <c r="C32" s="155">
        <v>0</v>
      </c>
      <c r="D32" s="152"/>
      <c r="E32" s="9"/>
      <c r="F32" s="9"/>
      <c r="G32" s="9"/>
      <c r="H32" s="9"/>
      <c r="I32" s="19"/>
      <c r="J32" s="19"/>
      <c r="K32" s="121"/>
      <c r="L32" s="9"/>
    </row>
    <row r="33" spans="1:12" ht="15" customHeight="1" x14ac:dyDescent="0.2">
      <c r="A33" s="147" t="str">
        <f>Dashboard_DC!A33</f>
        <v>Despesas Empenhadas</v>
      </c>
      <c r="B33" s="148">
        <f>UGs!B59</f>
        <v>0</v>
      </c>
      <c r="C33" s="156">
        <f>UGs!C59</f>
        <v>0</v>
      </c>
      <c r="D33" s="151">
        <f>B33+C33</f>
        <v>0</v>
      </c>
      <c r="E33" s="9"/>
      <c r="F33" s="9"/>
      <c r="G33" s="9"/>
      <c r="H33" s="9"/>
      <c r="I33" s="17"/>
      <c r="J33" s="23"/>
      <c r="K33" s="121"/>
      <c r="L33" s="9"/>
    </row>
    <row r="34" spans="1:12" ht="18" customHeight="1" x14ac:dyDescent="0.2">
      <c r="A34" s="19" t="str">
        <f>Dashboard_DC!A34</f>
        <v>Campus São Cristóvão</v>
      </c>
      <c r="B34" s="149"/>
      <c r="C34" s="157"/>
      <c r="D34" s="152"/>
      <c r="E34" s="9"/>
      <c r="F34" s="9"/>
      <c r="G34" s="9"/>
      <c r="H34" s="9"/>
      <c r="I34" s="19"/>
      <c r="J34" s="19"/>
      <c r="K34" s="121"/>
      <c r="L34" s="9"/>
    </row>
    <row r="35" spans="1:12" ht="18" customHeight="1" x14ac:dyDescent="0.2">
      <c r="A35" s="17" t="str">
        <f>Dashboard_DC!A35</f>
        <v>Planejado</v>
      </c>
      <c r="B35" s="142">
        <f>UGs!D30</f>
        <v>0</v>
      </c>
      <c r="C35" s="155">
        <f>UGs!D33</f>
        <v>257438</v>
      </c>
      <c r="D35" s="152"/>
      <c r="E35" s="9"/>
      <c r="F35" s="9"/>
      <c r="G35" s="9"/>
      <c r="H35" s="9"/>
      <c r="I35" s="19"/>
      <c r="J35" s="19"/>
      <c r="K35" s="121"/>
      <c r="L35" s="9"/>
    </row>
    <row r="36" spans="1:12" ht="15" customHeight="1" x14ac:dyDescent="0.2">
      <c r="A36" s="147" t="str">
        <f>Dashboard_DC!A36</f>
        <v>Despesas Empenhadas</v>
      </c>
      <c r="B36" s="148">
        <f>UGs!B60</f>
        <v>11380</v>
      </c>
      <c r="C36" s="156">
        <f>UGs!F33</f>
        <v>245463.29</v>
      </c>
      <c r="D36" s="151">
        <f>B36+C36</f>
        <v>256843.29</v>
      </c>
      <c r="E36" s="9"/>
      <c r="F36" s="9"/>
      <c r="G36" s="9"/>
      <c r="H36" s="9"/>
      <c r="I36" s="17"/>
      <c r="J36" s="23"/>
      <c r="K36" s="121"/>
      <c r="L36" s="9"/>
    </row>
    <row r="37" spans="1:12" ht="18" customHeight="1" x14ac:dyDescent="0.2">
      <c r="A37" s="19" t="str">
        <f>Dashboard_DC!A37</f>
        <v>Campus Aracaju</v>
      </c>
      <c r="B37" s="149"/>
      <c r="C37" s="157"/>
      <c r="D37" s="152"/>
      <c r="E37" s="9"/>
      <c r="F37" s="9"/>
      <c r="G37" s="9"/>
      <c r="H37" s="9"/>
      <c r="I37" s="19"/>
      <c r="J37" s="19"/>
      <c r="K37" s="121"/>
      <c r="L37" s="9"/>
    </row>
    <row r="38" spans="1:12" ht="18" customHeight="1" x14ac:dyDescent="0.2">
      <c r="A38" s="17" t="str">
        <f>Dashboard_DC!A38</f>
        <v>Planejado</v>
      </c>
      <c r="B38" s="142">
        <f>UGs!D35</f>
        <v>0</v>
      </c>
      <c r="C38" s="155">
        <v>0</v>
      </c>
      <c r="D38" s="152"/>
      <c r="E38" s="9"/>
      <c r="F38" s="9"/>
      <c r="G38" s="9"/>
      <c r="H38" s="9"/>
      <c r="I38" s="19"/>
      <c r="J38" s="19"/>
      <c r="K38" s="121"/>
      <c r="L38" s="9"/>
    </row>
    <row r="39" spans="1:12" ht="15" customHeight="1" x14ac:dyDescent="0.2">
      <c r="A39" s="147" t="str">
        <f>Dashboard_DC!A39</f>
        <v>Despesas Empenhadas</v>
      </c>
      <c r="B39" s="148">
        <f>UGs!B61</f>
        <v>0</v>
      </c>
      <c r="C39" s="156">
        <f>UGs!C61</f>
        <v>0</v>
      </c>
      <c r="D39" s="151">
        <f>B39+C39</f>
        <v>0</v>
      </c>
      <c r="E39" s="9"/>
      <c r="F39" s="9"/>
      <c r="G39" s="9"/>
      <c r="H39" s="9"/>
      <c r="I39" s="17"/>
      <c r="J39" s="23"/>
      <c r="K39" s="121"/>
      <c r="L39" s="9"/>
    </row>
    <row r="40" spans="1:12" ht="18" customHeight="1" x14ac:dyDescent="0.2">
      <c r="A40" s="19" t="str">
        <f>Dashboard_DC!A40</f>
        <v>Campus Lagarto</v>
      </c>
      <c r="B40" s="149"/>
      <c r="C40" s="157"/>
      <c r="D40" s="152"/>
      <c r="E40" s="9"/>
      <c r="F40" s="9"/>
      <c r="G40" s="9"/>
      <c r="H40" s="9"/>
      <c r="I40" s="19"/>
      <c r="J40" s="19"/>
      <c r="K40" s="121"/>
      <c r="L40" s="9"/>
    </row>
    <row r="41" spans="1:12" ht="18" customHeight="1" x14ac:dyDescent="0.2">
      <c r="A41" s="17" t="str">
        <f>Dashboard_DC!A41</f>
        <v>Planejado</v>
      </c>
      <c r="B41" s="142">
        <v>0</v>
      </c>
      <c r="C41" s="155">
        <f>UGs!D39</f>
        <v>200000</v>
      </c>
      <c r="D41" s="152"/>
      <c r="E41" s="9"/>
      <c r="F41" s="9"/>
      <c r="G41" s="9"/>
      <c r="H41" s="9"/>
      <c r="I41" s="19"/>
      <c r="J41" s="19"/>
      <c r="K41" s="121"/>
      <c r="L41" s="9"/>
    </row>
    <row r="42" spans="1:12" ht="15" customHeight="1" x14ac:dyDescent="0.2">
      <c r="A42" s="147" t="str">
        <f>Dashboard_DC!A42</f>
        <v>Despesas Empenhadas</v>
      </c>
      <c r="B42" s="148">
        <v>0</v>
      </c>
      <c r="C42" s="156">
        <f>UGs!F39</f>
        <v>201267.26</v>
      </c>
      <c r="D42" s="151">
        <f>B42+C42</f>
        <v>201267.26</v>
      </c>
      <c r="E42" s="9"/>
      <c r="F42" s="9"/>
      <c r="G42" s="9"/>
      <c r="H42" s="9"/>
      <c r="I42" s="17"/>
      <c r="J42" s="23"/>
      <c r="K42" s="121"/>
      <c r="L42" s="9"/>
    </row>
    <row r="43" spans="1:12" ht="18" customHeight="1" x14ac:dyDescent="0.2">
      <c r="A43" s="19" t="str">
        <f>Dashboard_DC!A43</f>
        <v>IFS / Reitoria</v>
      </c>
      <c r="B43" s="149"/>
      <c r="C43" s="157"/>
      <c r="D43" s="152"/>
      <c r="E43" s="9"/>
      <c r="F43" s="9"/>
      <c r="G43" s="9"/>
      <c r="H43" s="9"/>
      <c r="I43" s="19"/>
      <c r="J43" s="19"/>
      <c r="K43" s="121"/>
      <c r="L43" s="9"/>
    </row>
    <row r="44" spans="1:12" ht="15" customHeight="1" x14ac:dyDescent="0.2">
      <c r="A44" s="17" t="str">
        <f>Dashboard_DC!A44</f>
        <v>Planejado</v>
      </c>
      <c r="B44" s="142">
        <f>UGs!D45</f>
        <v>1925434</v>
      </c>
      <c r="C44" s="155">
        <v>0</v>
      </c>
      <c r="D44" s="152">
        <f>B44+C44</f>
        <v>1925434</v>
      </c>
      <c r="E44" s="9"/>
      <c r="F44" s="9"/>
      <c r="G44" s="9"/>
      <c r="H44" s="9"/>
      <c r="I44" s="17"/>
      <c r="J44" s="23"/>
      <c r="K44" s="121"/>
      <c r="L44" s="9"/>
    </row>
    <row r="45" spans="1:12" ht="15" customHeight="1" x14ac:dyDescent="0.2">
      <c r="A45" s="147" t="str">
        <f>Dashboard_DC!A45</f>
        <v>Despesas Empenhadas</v>
      </c>
      <c r="B45" s="148">
        <f>UGs!B63</f>
        <v>280625.46999999997</v>
      </c>
      <c r="C45" s="156">
        <f>UGs!C63</f>
        <v>0</v>
      </c>
      <c r="D45" s="151">
        <f>B45+C45</f>
        <v>280625.46999999997</v>
      </c>
      <c r="E45" s="9"/>
      <c r="F45" s="9"/>
      <c r="G45" s="9"/>
      <c r="H45" s="9"/>
      <c r="I45" s="17"/>
      <c r="J45" s="23"/>
      <c r="K45" s="121"/>
      <c r="L45" s="9"/>
    </row>
    <row r="46" spans="1:12" ht="18" x14ac:dyDescent="0.2">
      <c r="A46" s="19" t="str">
        <f>Dashboard_DC!A46</f>
        <v>TOTAL IFS</v>
      </c>
      <c r="B46" s="146" t="str">
        <f>B15</f>
        <v>LOA</v>
      </c>
      <c r="C46" s="158" t="str">
        <f t="shared" ref="C46:D46" si="0">C15</f>
        <v>Emendas</v>
      </c>
      <c r="D46" s="146" t="str">
        <f t="shared" si="0"/>
        <v>Total</v>
      </c>
      <c r="E46" s="9"/>
      <c r="F46" s="9"/>
      <c r="G46" s="9"/>
      <c r="H46" s="9"/>
      <c r="I46" s="19"/>
      <c r="J46" s="19"/>
      <c r="K46" s="24"/>
      <c r="L46" s="9"/>
    </row>
    <row r="47" spans="1:12" ht="15" x14ac:dyDescent="0.2">
      <c r="A47" s="17" t="str">
        <f>Dashboard_DC!A47</f>
        <v>Planejado</v>
      </c>
      <c r="B47" s="142">
        <f>SUM(B17,B20,B23,B26,B29,B32,B35,B38,B41,B44)</f>
        <v>1925434</v>
      </c>
      <c r="C47" s="155">
        <f>SUM(C17,C20,C23,C26,C29,C32,C35,C38,C41,C44)</f>
        <v>1272438</v>
      </c>
      <c r="D47" s="152">
        <f>B47+C47</f>
        <v>3197872</v>
      </c>
      <c r="E47" s="9"/>
      <c r="F47" s="9"/>
      <c r="G47" s="11" t="s">
        <v>33</v>
      </c>
      <c r="H47" s="11" t="s">
        <v>33</v>
      </c>
      <c r="I47" s="17"/>
      <c r="J47" s="23"/>
      <c r="K47" s="24"/>
      <c r="L47" s="11" t="s">
        <v>33</v>
      </c>
    </row>
    <row r="48" spans="1:12" ht="15" x14ac:dyDescent="0.2">
      <c r="A48" s="17" t="str">
        <f>Dashboard_DC!A48</f>
        <v>Despesas Empenhadas</v>
      </c>
      <c r="B48" s="143">
        <f>SUM(B18,B21,B24,B27,B30,B33,B36,B39,B42,B45)</f>
        <v>306021.73</v>
      </c>
      <c r="C48" s="159">
        <f>SUM(C18,C21,C24,C27,C30,C33,C36,C39,C42,C45)</f>
        <v>1253794.45</v>
      </c>
      <c r="D48" s="153">
        <f>B48+C48</f>
        <v>1559816.18</v>
      </c>
      <c r="E48" s="9"/>
      <c r="F48" s="9"/>
      <c r="G48" s="26">
        <f>1-C48</f>
        <v>-1253793.45</v>
      </c>
      <c r="H48" s="12">
        <f>1-C48</f>
        <v>-1253793.45</v>
      </c>
      <c r="I48" s="17"/>
      <c r="J48" s="23"/>
      <c r="K48" s="25"/>
      <c r="L48" s="10">
        <f>1-K48</f>
        <v>1</v>
      </c>
    </row>
    <row r="49" spans="1:12" ht="18" x14ac:dyDescent="0.2">
      <c r="A49" s="144" t="s">
        <v>35</v>
      </c>
      <c r="B49" s="145">
        <f>B48/B47</f>
        <v>0.15893649431764473</v>
      </c>
      <c r="C49" s="160">
        <f>C48/C47</f>
        <v>0.98534816627607791</v>
      </c>
      <c r="D49" s="154">
        <f>D48/D47</f>
        <v>0.48776692125263299</v>
      </c>
      <c r="E49" s="92">
        <f>SUM(Dashboard_DC!B48,Dashboard_DC!F48,Dashboard_DC!J48,Dashboard_Inv!D48)/SUM(Dashboard_DC!B47,Dashboard_DC!F47,Dashboard_DC!J47,Dashboard_Inv!D47)</f>
        <v>0.6463294802815106</v>
      </c>
      <c r="F49" s="9"/>
      <c r="G49" s="19"/>
      <c r="H49" s="9"/>
      <c r="I49" s="21"/>
      <c r="J49" s="21"/>
      <c r="K49" s="21"/>
      <c r="L49" s="9"/>
    </row>
    <row r="50" spans="1:12" ht="18" x14ac:dyDescent="0.2">
      <c r="A50" s="9"/>
      <c r="B50" s="19"/>
      <c r="C50" s="19"/>
      <c r="D50" s="9"/>
      <c r="E50" s="9"/>
      <c r="F50" s="9"/>
      <c r="G50" s="19"/>
      <c r="H50" s="9"/>
      <c r="I50" s="21"/>
      <c r="J50" s="21"/>
      <c r="K50" s="21"/>
      <c r="L50" s="9"/>
    </row>
    <row r="51" spans="1:12" ht="18" hidden="1" x14ac:dyDescent="0.2">
      <c r="E51" s="27"/>
      <c r="F51" s="27"/>
      <c r="G51" s="27"/>
      <c r="I51" s="28"/>
      <c r="J51" s="28"/>
      <c r="K51" s="29"/>
    </row>
    <row r="52" spans="1:12" ht="18" hidden="1" x14ac:dyDescent="0.2">
      <c r="E52" s="27"/>
      <c r="F52" s="27"/>
      <c r="G52" s="27"/>
      <c r="I52" s="28"/>
      <c r="J52" s="28"/>
      <c r="K52" s="28"/>
    </row>
    <row r="53" spans="1:12" hidden="1" x14ac:dyDescent="0.2">
      <c r="A53" s="28"/>
      <c r="B53" s="28"/>
      <c r="C53" s="28"/>
      <c r="I53" s="28"/>
      <c r="J53" s="28"/>
      <c r="K53" s="28"/>
    </row>
    <row r="54" spans="1:12" hidden="1" x14ac:dyDescent="0.2">
      <c r="A54" s="28"/>
      <c r="B54" s="28"/>
      <c r="C54" s="28"/>
      <c r="I54" s="28"/>
      <c r="J54" s="28"/>
      <c r="K54" s="28"/>
    </row>
    <row r="55" spans="1:12" hidden="1" x14ac:dyDescent="0.2">
      <c r="A55" s="28"/>
      <c r="B55" s="28"/>
      <c r="C55" s="28"/>
      <c r="I55" s="28"/>
      <c r="J55" s="28"/>
      <c r="K55" s="28"/>
    </row>
    <row r="56" spans="1:12" hidden="1" x14ac:dyDescent="0.2">
      <c r="A56" s="28"/>
      <c r="B56" s="28"/>
      <c r="C56" s="28"/>
      <c r="I56" s="28"/>
      <c r="J56" s="28"/>
      <c r="K56" s="28"/>
    </row>
    <row r="57" spans="1:12" hidden="1" x14ac:dyDescent="0.2">
      <c r="A57" s="28"/>
      <c r="B57" s="28"/>
      <c r="C57" s="28"/>
      <c r="I57" s="28"/>
      <c r="J57" s="28"/>
      <c r="K57" s="28"/>
    </row>
    <row r="58" spans="1:12" hidden="1" x14ac:dyDescent="0.2">
      <c r="A58" s="28"/>
      <c r="B58" s="28"/>
      <c r="C58" s="28"/>
      <c r="I58" s="28"/>
      <c r="J58" s="28"/>
      <c r="K58" s="28"/>
    </row>
    <row r="59" spans="1:12" hidden="1" x14ac:dyDescent="0.2">
      <c r="A59" s="28"/>
      <c r="B59" s="28"/>
      <c r="C59" s="28"/>
      <c r="I59" s="28"/>
      <c r="J59" s="28"/>
      <c r="K59" s="28"/>
    </row>
    <row r="60" spans="1:12" hidden="1" x14ac:dyDescent="0.2">
      <c r="A60" s="28"/>
      <c r="B60" s="28"/>
      <c r="C60" s="28"/>
      <c r="I60" s="28"/>
      <c r="J60" s="28"/>
      <c r="K60" s="28"/>
    </row>
    <row r="61" spans="1:12" hidden="1" x14ac:dyDescent="0.2">
      <c r="A61" s="28"/>
      <c r="B61" s="28"/>
      <c r="C61" s="28"/>
      <c r="I61" s="28"/>
      <c r="J61" s="28"/>
      <c r="K61" s="28"/>
    </row>
    <row r="62" spans="1:12" hidden="1" x14ac:dyDescent="0.2">
      <c r="A62" s="28"/>
      <c r="B62" s="28"/>
      <c r="C62" s="28"/>
      <c r="I62" s="28"/>
      <c r="J62" s="28"/>
      <c r="K62" s="28"/>
    </row>
    <row r="63" spans="1:12" hidden="1" x14ac:dyDescent="0.2">
      <c r="A63" s="28"/>
      <c r="B63" s="28"/>
      <c r="C63" s="28"/>
      <c r="I63" s="28"/>
      <c r="J63" s="28"/>
      <c r="K63" s="28"/>
    </row>
  </sheetData>
  <mergeCells count="13">
    <mergeCell ref="A1:L1"/>
    <mergeCell ref="A13:D14"/>
    <mergeCell ref="I13:K14"/>
    <mergeCell ref="K34:K36"/>
    <mergeCell ref="K37:K39"/>
    <mergeCell ref="K40:K42"/>
    <mergeCell ref="K43:K45"/>
    <mergeCell ref="K16:K18"/>
    <mergeCell ref="K19:K21"/>
    <mergeCell ref="K22:K24"/>
    <mergeCell ref="K25:K27"/>
    <mergeCell ref="K28:K30"/>
    <mergeCell ref="K31:K3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orientation="landscape" r:id="rId1"/>
  <ignoredErrors>
    <ignoredError sqref="D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UGs</vt:lpstr>
      <vt:lpstr>Dashboard_DC</vt:lpstr>
      <vt:lpstr>Dashboard_Inv</vt:lpstr>
      <vt:lpstr>Dashboard_DC!Area_de_impressao</vt:lpstr>
      <vt:lpstr>Dashboard_Inv!Area_de_impressao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Barbosa de Oliveira</dc:creator>
  <cp:lastModifiedBy>Wesley Oliveira Santos</cp:lastModifiedBy>
  <cp:lastPrinted>2020-07-31T13:54:04Z</cp:lastPrinted>
  <dcterms:created xsi:type="dcterms:W3CDTF">2016-04-05T12:23:06Z</dcterms:created>
  <dcterms:modified xsi:type="dcterms:W3CDTF">2020-07-31T13:57:30Z</dcterms:modified>
</cp:coreProperties>
</file>