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0730" windowHeight="11160" activeTab="1"/>
  </bookViews>
  <sheets>
    <sheet name="Cronograma Execução" sheetId="1" r:id="rId1"/>
    <sheet name=" Cronograma Finaceiro" sheetId="3" r:id="rId2"/>
    <sheet name="Planilha1" sheetId="7" state="hidden" r:id="rId3"/>
  </sheets>
  <definedNames>
    <definedName name="_xlnm.Print_Area" localSheetId="0">'Cronograma Execução'!$A$1:$R$8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3" l="1"/>
  <c r="O17" i="7"/>
  <c r="G17" i="7"/>
  <c r="I17" i="7" s="1"/>
  <c r="O16" i="7"/>
  <c r="G16" i="7"/>
  <c r="I16" i="7" s="1"/>
  <c r="O15" i="7"/>
  <c r="G15" i="7"/>
  <c r="I15" i="7" s="1"/>
  <c r="O13" i="7"/>
  <c r="G13" i="7" s="1"/>
  <c r="I13" i="7" s="1"/>
  <c r="O12" i="7"/>
  <c r="G12" i="7"/>
  <c r="I12" i="7" s="1"/>
  <c r="O11" i="7"/>
  <c r="G11" i="7" s="1"/>
  <c r="I11" i="7" s="1"/>
  <c r="O9" i="7"/>
  <c r="G9" i="7"/>
  <c r="I9" i="7" s="1"/>
  <c r="O8" i="7"/>
  <c r="G8" i="7" s="1"/>
  <c r="I8" i="7" s="1"/>
  <c r="O7" i="7"/>
  <c r="G7" i="7"/>
  <c r="I7" i="7" s="1"/>
  <c r="J11" i="7" l="1"/>
  <c r="J12" i="7"/>
  <c r="Q13" i="7"/>
  <c r="P4" i="7" s="1"/>
  <c r="C18" i="7"/>
  <c r="J8" i="7" s="1"/>
  <c r="Q7" i="7"/>
  <c r="O4" i="7" s="1"/>
  <c r="J13" i="7"/>
  <c r="J15" i="7"/>
  <c r="J9" i="7"/>
  <c r="Q17" i="7"/>
  <c r="Q4" i="7" s="1"/>
  <c r="J7" i="7" l="1"/>
  <c r="J16" i="7"/>
  <c r="J17" i="7"/>
  <c r="K5" i="3" l="1"/>
  <c r="K4" i="3"/>
  <c r="K3" i="3"/>
  <c r="K6" i="3"/>
  <c r="K7" i="3"/>
</calcChain>
</file>

<file path=xl/sharedStrings.xml><?xml version="1.0" encoding="utf-8"?>
<sst xmlns="http://schemas.openxmlformats.org/spreadsheetml/2006/main" count="105" uniqueCount="79">
  <si>
    <r>
      <rPr>
        <b/>
        <sz val="10"/>
        <rFont val="Arial"/>
        <family val="2"/>
      </rPr>
      <t>Etapa</t>
    </r>
  </si>
  <si>
    <r>
      <rPr>
        <b/>
        <sz val="10"/>
        <rFont val="Arial"/>
        <family val="2"/>
      </rPr>
      <t>Serviço</t>
    </r>
  </si>
  <si>
    <r>
      <rPr>
        <b/>
        <sz val="10"/>
        <rFont val="Arial"/>
        <family val="2"/>
      </rPr>
      <t>15 dias</t>
    </r>
  </si>
  <si>
    <r>
      <rPr>
        <b/>
        <sz val="10"/>
        <rFont val="Arial"/>
        <family val="2"/>
      </rPr>
      <t>30 dias</t>
    </r>
  </si>
  <si>
    <r>
      <rPr>
        <b/>
        <sz val="11"/>
        <rFont val="Calibri"/>
        <family val="2"/>
      </rPr>
      <t>45 dias</t>
    </r>
  </si>
  <si>
    <r>
      <rPr>
        <b/>
        <sz val="11"/>
        <rFont val="Calibri"/>
        <family val="2"/>
      </rPr>
      <t>60 dias</t>
    </r>
  </si>
  <si>
    <r>
      <rPr>
        <b/>
        <sz val="11"/>
        <rFont val="Calibri"/>
        <family val="2"/>
      </rPr>
      <t>75 dias</t>
    </r>
  </si>
  <si>
    <r>
      <rPr>
        <b/>
        <sz val="11"/>
        <rFont val="Calibri"/>
        <family val="2"/>
      </rPr>
      <t>90 dias</t>
    </r>
  </si>
  <si>
    <r>
      <rPr>
        <b/>
        <sz val="11"/>
        <rFont val="Calibri"/>
        <family val="2"/>
      </rPr>
      <t>105 dias</t>
    </r>
  </si>
  <si>
    <r>
      <rPr>
        <b/>
        <sz val="11"/>
        <rFont val="Calibri"/>
        <family val="2"/>
      </rPr>
      <t>120 dias</t>
    </r>
  </si>
  <si>
    <r>
      <rPr>
        <b/>
        <sz val="11"/>
        <rFont val="Calibri"/>
        <family val="2"/>
      </rPr>
      <t>135 dias</t>
    </r>
  </si>
  <si>
    <r>
      <rPr>
        <b/>
        <sz val="11"/>
        <rFont val="Calibri"/>
        <family val="2"/>
      </rPr>
      <t>150 dias</t>
    </r>
  </si>
  <si>
    <r>
      <rPr>
        <b/>
        <sz val="11"/>
        <rFont val="Calibri"/>
        <family val="2"/>
      </rPr>
      <t>165 dias</t>
    </r>
  </si>
  <si>
    <r>
      <rPr>
        <b/>
        <sz val="11"/>
        <rFont val="Calibri"/>
        <family val="2"/>
      </rPr>
      <t>180 dias</t>
    </r>
  </si>
  <si>
    <r>
      <rPr>
        <b/>
        <sz val="11"/>
        <rFont val="Calibri"/>
        <family val="2"/>
      </rPr>
      <t>195 dias</t>
    </r>
  </si>
  <si>
    <r>
      <rPr>
        <b/>
        <sz val="11"/>
        <rFont val="Calibri"/>
        <family val="2"/>
      </rPr>
      <t>210 dias</t>
    </r>
  </si>
  <si>
    <r>
      <rPr>
        <b/>
        <sz val="11"/>
        <rFont val="Calibri"/>
        <family val="2"/>
      </rPr>
      <t>225 dias</t>
    </r>
  </si>
  <si>
    <r>
      <rPr>
        <b/>
        <sz val="11"/>
        <rFont val="Calibri"/>
        <family val="2"/>
      </rPr>
      <t>240 dias</t>
    </r>
  </si>
  <si>
    <r>
      <rPr>
        <sz val="10"/>
        <rFont val="Arial"/>
        <family val="2"/>
      </rPr>
      <t>Levantamentos  de dados preliminares  por meio de vistorias “in loco” e das análises das plantas existentes fornecida pela CONTRATANTE.</t>
    </r>
  </si>
  <si>
    <r>
      <rPr>
        <sz val="10"/>
        <rFont val="Arial"/>
        <family val="2"/>
      </rPr>
      <t>30 dias</t>
    </r>
  </si>
  <si>
    <r>
      <rPr>
        <sz val="10"/>
        <rFont val="Arial"/>
        <family val="2"/>
      </rPr>
      <t xml:space="preserve">Estudo     Técnico/Anteprojeto     dos     seguintes     Projetos Executivos: Projeto de Segurança contra Incêndio e Pânico – PSCIP, Sistema de Proteção Contra Descargas Atmosféricas
</t>
    </r>
    <r>
      <rPr>
        <sz val="10"/>
        <rFont val="Arial"/>
        <family val="2"/>
      </rPr>
      <t>– SPDA e Central de Gás Liquefeito do Petróleo - GLP (ou Central Individual de GLP).</t>
    </r>
  </si>
  <si>
    <r>
      <rPr>
        <sz val="11"/>
        <rFont val="Calibri"/>
        <family val="2"/>
      </rPr>
      <t>60 dias</t>
    </r>
  </si>
  <si>
    <r>
      <rPr>
        <sz val="11"/>
        <rFont val="Calibri"/>
        <family val="2"/>
      </rPr>
      <t>15 dias</t>
    </r>
  </si>
  <si>
    <r>
      <rPr>
        <sz val="10"/>
        <rFont val="Arial"/>
        <family val="2"/>
      </rPr>
      <t>Elaboração  dos  seguintes  Projetos  Executivos:  Projeto  de Segurança  contra  Incêndio  e  Pânico  –  PSCIP,  Sistema  de Proteção Contra Descargas Atmosféricas – SPDA e Central de Gás Liquefeito do Petróleo - GLP (ou Central Individual de GLP).</t>
    </r>
  </si>
  <si>
    <r>
      <rPr>
        <sz val="11"/>
        <rFont val="Calibri"/>
        <family val="2"/>
      </rPr>
      <t>30 dias</t>
    </r>
  </si>
  <si>
    <r>
      <rPr>
        <sz val="10"/>
        <rFont val="Arial"/>
        <family val="2"/>
      </rPr>
      <t>Protocolo  dos   seguintes   Projetos   Executivos:   Projeto   de Segurança  contra  Incêndio  e  Pânico  –  PSCIP,  Sistema  de Proteção Contra Descargas Atmosféricas – SPDA e Central de Gás Liquefeito do Petróleo - GLP (ou Central Individual de GLP)   no   Corpo   de   Bombeiros    Militar   de   Sergipe   e acompanhamento   de   todas   as   etapas   de   aprovação, efetuando todas as correções que se fizerem necessárias ao longo do trâmite</t>
    </r>
  </si>
  <si>
    <r>
      <rPr>
        <sz val="10"/>
        <rFont val="Arial"/>
        <family val="2"/>
      </rPr>
      <t>Entrega   dos   Projetos   Executivos   aprovados:   Projeto   de Segurança  contra  Incêndio  e  Pânico  –  PSCIP,  Sistema  de Proteção Contra Descargas Atmosféricas – SPDA e Central de Gás Liquefeito do Petróleo - GLP (ou Central Individual de GLP)  à  DIPOP/PRODIN/IFS,  acompanhados  das  planilhas orçamentárias  com  memória  de  cálculo,  composições  de custos unitários, composição do BDI, cadernos de encargos, memoriais  descritivos,  declarações  de  compatibilidade  de custos do SINAPI e demais documentos, para conferência e assinatura.</t>
    </r>
  </si>
  <si>
    <r>
      <rPr>
        <sz val="10"/>
        <rFont val="Arial"/>
        <family val="2"/>
      </rPr>
      <t>Prazo para desenvolvimento dos serviços pela Contratada</t>
    </r>
  </si>
  <si>
    <r>
      <rPr>
        <sz val="10"/>
        <rFont val="Arial"/>
        <family val="2"/>
      </rPr>
      <t>Prazo para análises e correções</t>
    </r>
  </si>
  <si>
    <r>
      <rPr>
        <b/>
        <sz val="11"/>
        <rFont val="Arial"/>
        <family val="2"/>
      </rPr>
      <t>Planilha Nº 5 - Cronograma de Desembolso</t>
    </r>
  </si>
  <si>
    <r>
      <rPr>
        <b/>
        <sz val="10"/>
        <rFont val="Arial"/>
        <family val="2"/>
      </rPr>
      <t>1º mês</t>
    </r>
  </si>
  <si>
    <r>
      <rPr>
        <b/>
        <sz val="10"/>
        <rFont val="Arial"/>
        <family val="2"/>
      </rPr>
      <t>2º mês</t>
    </r>
  </si>
  <si>
    <r>
      <rPr>
        <b/>
        <sz val="10"/>
        <rFont val="Arial"/>
        <family val="2"/>
      </rPr>
      <t>3º mês</t>
    </r>
  </si>
  <si>
    <r>
      <rPr>
        <b/>
        <sz val="10"/>
        <rFont val="Arial"/>
        <family val="2"/>
      </rPr>
      <t>4º mês</t>
    </r>
  </si>
  <si>
    <r>
      <rPr>
        <b/>
        <sz val="10"/>
        <rFont val="Arial"/>
        <family val="2"/>
      </rPr>
      <t>5º mês</t>
    </r>
  </si>
  <si>
    <r>
      <rPr>
        <b/>
        <sz val="10"/>
        <rFont val="Arial"/>
        <family val="2"/>
      </rPr>
      <t>6º mês</t>
    </r>
  </si>
  <si>
    <r>
      <rPr>
        <b/>
        <sz val="10"/>
        <rFont val="Arial"/>
        <family val="2"/>
      </rPr>
      <t>7º mês</t>
    </r>
  </si>
  <si>
    <r>
      <rPr>
        <b/>
        <sz val="10"/>
        <rFont val="Arial"/>
        <family val="2"/>
      </rPr>
      <t>8º mês</t>
    </r>
  </si>
  <si>
    <r>
      <rPr>
        <b/>
        <sz val="10"/>
        <rFont val="Arial"/>
        <family val="2"/>
      </rPr>
      <t>Valor (R$)</t>
    </r>
  </si>
  <si>
    <r>
      <rPr>
        <sz val="9"/>
        <rFont val="Arial"/>
        <family val="2"/>
      </rPr>
      <t>Levantamentos  de  dados  preliminares  por  meio de vistorias “in loco”  e das análises das plantas existentes fornecida pela CONTRATANTE.</t>
    </r>
  </si>
  <si>
    <r>
      <rPr>
        <sz val="9"/>
        <rFont val="Arial"/>
        <family val="2"/>
      </rPr>
      <t>Estudo     Técnico/Anteprojeto     dos     seguintes Projetos    Executivos:    Projeto    de    Segurança contra  Incêndio  e  Pânico  –  PSCIP,  Sistema  de Proteção    Contra    Descargas    Atmosféricas    – SPDA e Central de Gás Liquefeito do Petróleo - GLP (ou Central Individual de GLP).</t>
    </r>
  </si>
  <si>
    <r>
      <rPr>
        <sz val="9"/>
        <rFont val="Arial"/>
        <family val="2"/>
      </rPr>
      <t>-</t>
    </r>
  </si>
  <si>
    <r>
      <rPr>
        <sz val="9"/>
        <rFont val="Arial"/>
        <family val="2"/>
      </rPr>
      <t>Elaboração  dos  seguintes  Projetos  Executivos: Projeto de Segurança contra Incêndio e Pânico – PSCIP,  Sistema  de  Proteção  Contra  Descargas Atmosféricas    –    SPDA    e    Central    de    Gás Liquefeito    do    Petróleo   -    GLP    (ou    Central Individual de GLP).</t>
    </r>
  </si>
  <si>
    <r>
      <rPr>
        <sz val="9"/>
        <rFont val="Arial"/>
        <family val="2"/>
      </rPr>
      <t>Protocolo   dos   seguintes   Projetos   Executivos: Projeto de Segurança contra Incêndio e Pânico – PSCIP,  Sistema  de  Proteção  Contra  Descargas Atmosféricas    –    SPDA    e    Central    de    Gás Liquefeito    do    Petróleo   -    GLP    (ou    Central Individual de GLP) no Corpo de Bombeiros Militar de   Sergipe   e   acompanhamento   de   todas   as etapas    de    aprovação,    efetuando    todas    as correções  que  se  fizerem  necessárias  ao  longo do trâmite</t>
    </r>
  </si>
  <si>
    <r>
      <rPr>
        <sz val="9"/>
        <rFont val="Arial"/>
        <family val="2"/>
      </rPr>
      <t>Entrega   dos   Projetos   Executivos   aprovados: Projeto de Segurança contra Incêndio e Pânico – PSCIP,  Sistema  de  Proteção  Contra  Descargas Atmosféricas    –    SPDA    e    Central    de    Gás Liquefeito    do    Petróleo   -    GLP    (ou    Central Individual    de    GLP)    à    DIPOP/PRODIN/IFS, acompanhados das planilhas orçamentárias com memória   de   cálculo,   composições   de   custos unitários,   composição   do   BDI,   cadernos   de encargos, memoriais descritivos, declarações de compatibilidade  de  custos  do  SINAPI  e  demais documentos, para conferência e assinatura.</t>
    </r>
  </si>
  <si>
    <r>
      <rPr>
        <sz val="9"/>
        <rFont val="Arial"/>
        <family val="2"/>
      </rPr>
      <t>% Acumulado</t>
    </r>
  </si>
  <si>
    <r>
      <rPr>
        <b/>
        <sz val="11"/>
        <rFont val="Arial"/>
        <family val="2"/>
      </rPr>
      <t>Planilha Nº 3 - Do Orçamento</t>
    </r>
  </si>
  <si>
    <r>
      <rPr>
        <sz val="10"/>
        <rFont val="Arial"/>
        <family val="2"/>
      </rPr>
      <t>Serviço de Engenharia: Elaboração dos Projetos Executivos: PSCIP, SPDA e Central de GLP (ou Central Individual de GLP</t>
    </r>
  </si>
  <si>
    <r>
      <rPr>
        <sz val="10"/>
        <rFont val="Arial"/>
        <family val="2"/>
      </rPr>
      <t>Licitante: Instituto Federal de Sergipe</t>
    </r>
  </si>
  <si>
    <r>
      <rPr>
        <sz val="10"/>
        <rFont val="Arial"/>
        <family val="2"/>
      </rPr>
      <t>Referência: Tabela de Honorários da CEHOP                                                                                 Data:  jan/2021</t>
    </r>
  </si>
  <si>
    <r>
      <rPr>
        <sz val="9"/>
        <rFont val="Arial"/>
        <family val="2"/>
      </rPr>
      <t>Item</t>
    </r>
  </si>
  <si>
    <r>
      <rPr>
        <sz val="9"/>
        <rFont val="Arial"/>
        <family val="2"/>
      </rPr>
      <t>Serviços</t>
    </r>
  </si>
  <si>
    <r>
      <rPr>
        <sz val="9"/>
        <rFont val="Arial"/>
        <family val="2"/>
      </rPr>
      <t>Unidade</t>
    </r>
  </si>
  <si>
    <r>
      <rPr>
        <sz val="9"/>
        <rFont val="Arial"/>
        <family val="2"/>
      </rPr>
      <t>Quantidade</t>
    </r>
  </si>
  <si>
    <r>
      <rPr>
        <sz val="9"/>
        <rFont val="Arial"/>
        <family val="2"/>
      </rPr>
      <t>Preço Unitário (R$)</t>
    </r>
  </si>
  <si>
    <r>
      <rPr>
        <sz val="9"/>
        <rFont val="Arial"/>
        <family val="2"/>
      </rPr>
      <t>Preço Total (R$)</t>
    </r>
  </si>
  <si>
    <r>
      <rPr>
        <sz val="9"/>
        <rFont val="Arial"/>
        <family val="2"/>
      </rPr>
      <t>%</t>
    </r>
  </si>
  <si>
    <r>
      <rPr>
        <sz val="9"/>
        <rFont val="Arial"/>
        <family val="2"/>
      </rPr>
      <t>Campus Aracaju</t>
    </r>
  </si>
  <si>
    <t>c desc</t>
  </si>
  <si>
    <r>
      <rPr>
        <sz val="9"/>
        <rFont val="Arial"/>
        <family val="2"/>
      </rPr>
      <t>1.1</t>
    </r>
  </si>
  <si>
    <r>
      <rPr>
        <sz val="9"/>
        <rFont val="Arial"/>
        <family val="2"/>
      </rPr>
      <t>Elaboração do Projeto de Prevenção e Combate a Incêndio e Pânico, conforme a tabela da CEHOP</t>
    </r>
  </si>
  <si>
    <r>
      <rPr>
        <vertAlign val="subscript"/>
        <sz val="9"/>
        <rFont val="Arial"/>
        <family val="2"/>
      </rPr>
      <t>m</t>
    </r>
    <r>
      <rPr>
        <sz val="5.5"/>
        <rFont val="Arial"/>
        <family val="2"/>
      </rPr>
      <t>2</t>
    </r>
  </si>
  <si>
    <r>
      <rPr>
        <sz val="9"/>
        <rFont val="Arial"/>
        <family val="2"/>
      </rPr>
      <t>1.2</t>
    </r>
  </si>
  <si>
    <r>
      <rPr>
        <sz val="9"/>
        <rFont val="Arial"/>
        <family val="2"/>
      </rPr>
      <t>Elaboração do Projeto Executivo de Proteção contra Descarga Atmosféricas - PDA</t>
    </r>
  </si>
  <si>
    <r>
      <rPr>
        <sz val="9"/>
        <rFont val="Arial"/>
        <family val="2"/>
      </rPr>
      <t>1.3</t>
    </r>
  </si>
  <si>
    <r>
      <rPr>
        <sz val="9"/>
        <rFont val="Arial"/>
        <family val="2"/>
      </rPr>
      <t>Elaboração do Projeto da Central de GLP ou Central Individual de GLP, até 10 pontos</t>
    </r>
  </si>
  <si>
    <r>
      <rPr>
        <sz val="9"/>
        <rFont val="Arial"/>
        <family val="2"/>
      </rPr>
      <t>und.</t>
    </r>
  </si>
  <si>
    <r>
      <rPr>
        <sz val="9"/>
        <rFont val="Arial"/>
        <family val="2"/>
      </rPr>
      <t>2</t>
    </r>
  </si>
  <si>
    <r>
      <rPr>
        <sz val="9"/>
        <rFont val="Arial"/>
        <family val="2"/>
      </rPr>
      <t>Campus Lagarto</t>
    </r>
  </si>
  <si>
    <r>
      <rPr>
        <sz val="9"/>
        <rFont val="Arial"/>
        <family val="2"/>
      </rPr>
      <t>2.1</t>
    </r>
  </si>
  <si>
    <r>
      <rPr>
        <sz val="9"/>
        <rFont val="Arial"/>
        <family val="2"/>
      </rPr>
      <t>2.2</t>
    </r>
  </si>
  <si>
    <r>
      <rPr>
        <sz val="9"/>
        <rFont val="Arial"/>
        <family val="2"/>
      </rPr>
      <t>2.3</t>
    </r>
  </si>
  <si>
    <r>
      <rPr>
        <sz val="9"/>
        <rFont val="Arial"/>
        <family val="2"/>
      </rPr>
      <t>3</t>
    </r>
  </si>
  <si>
    <r>
      <rPr>
        <sz val="9"/>
        <rFont val="Arial"/>
        <family val="2"/>
      </rPr>
      <t>Campus São Cristóvão</t>
    </r>
  </si>
  <si>
    <r>
      <rPr>
        <sz val="9"/>
        <rFont val="Arial"/>
        <family val="2"/>
      </rPr>
      <t>Preço Global</t>
    </r>
  </si>
  <si>
    <r>
      <rPr>
        <sz val="9"/>
        <rFont val="Arial"/>
        <family val="2"/>
      </rPr>
      <t>% Total</t>
    </r>
  </si>
  <si>
    <t>desc1</t>
  </si>
  <si>
    <t>desc2</t>
  </si>
  <si>
    <t>desc5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</si>
</sst>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</numFmts>
  <fonts count="19">
    <font>
      <sz val="10"/>
      <color rgb="FF000000"/>
      <name val="Times New Roman"/>
      <charset val="204"/>
    </font>
    <font>
      <b/>
      <sz val="10"/>
      <name val="Arial"/>
    </font>
    <font>
      <b/>
      <sz val="11"/>
      <name val="Calibri"/>
    </font>
    <font>
      <b/>
      <sz val="10"/>
      <color rgb="FF000000"/>
      <name val="Arial"/>
      <family val="2"/>
    </font>
    <font>
      <sz val="10"/>
      <name val="Arial"/>
    </font>
    <font>
      <sz val="11"/>
      <name val="Calibri"/>
    </font>
    <font>
      <b/>
      <sz val="11"/>
      <name val="Arial"/>
    </font>
    <font>
      <b/>
      <sz val="9"/>
      <color rgb="FF000000"/>
      <name val="Arial"/>
      <family val="2"/>
    </font>
    <font>
      <sz val="9"/>
      <name val="Arial"/>
    </font>
    <font>
      <sz val="9"/>
      <color rgb="FF00000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sz val="9"/>
      <name val="Arial"/>
      <family val="2"/>
    </font>
    <font>
      <sz val="10"/>
      <color rgb="FF000000"/>
      <name val="Times New Roman"/>
      <charset val="204"/>
    </font>
    <font>
      <vertAlign val="subscript"/>
      <sz val="9"/>
      <name val="Arial"/>
      <family val="2"/>
    </font>
    <font>
      <sz val="5.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FFFF00"/>
      </patternFill>
    </fill>
    <fill>
      <patternFill patternType="solid">
        <fgColor rgb="FFBDBDBD"/>
      </patternFill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91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textRotation="90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textRotation="90" wrapText="1"/>
    </xf>
    <xf numFmtId="1" fontId="3" fillId="0" borderId="1" xfId="0" applyNumberFormat="1" applyFont="1" applyFill="1" applyBorder="1" applyAlignment="1">
      <alignment horizontal="center" vertical="center" textRotation="90" shrinkToFit="1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textRotation="90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left" textRotation="90" wrapText="1"/>
    </xf>
    <xf numFmtId="0" fontId="5" fillId="3" borderId="1" xfId="0" applyFont="1" applyFill="1" applyBorder="1" applyAlignment="1">
      <alignment horizontal="left" textRotation="90" wrapText="1"/>
    </xf>
    <xf numFmtId="0" fontId="0" fillId="4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 indent="1"/>
    </xf>
    <xf numFmtId="1" fontId="7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left" vertical="top" wrapText="1"/>
    </xf>
    <xf numFmtId="9" fontId="9" fillId="4" borderId="1" xfId="0" applyNumberFormat="1" applyFont="1" applyFill="1" applyBorder="1" applyAlignment="1">
      <alignment horizontal="right" vertical="center" indent="1" shrinkToFit="1"/>
    </xf>
    <xf numFmtId="0" fontId="0" fillId="0" borderId="1" xfId="0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 indent="1" shrinkToFit="1"/>
    </xf>
    <xf numFmtId="0" fontId="8" fillId="2" borderId="1" xfId="0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shrinkToFit="1"/>
    </xf>
    <xf numFmtId="9" fontId="9" fillId="3" borderId="1" xfId="0" applyNumberFormat="1" applyFont="1" applyFill="1" applyBorder="1" applyAlignment="1">
      <alignment horizontal="right" vertical="top" indent="1" shrinkToFit="1"/>
    </xf>
    <xf numFmtId="9" fontId="9" fillId="3" borderId="1" xfId="0" applyNumberFormat="1" applyFont="1" applyFill="1" applyBorder="1" applyAlignment="1">
      <alignment horizontal="center" vertical="top" shrinkToFit="1"/>
    </xf>
    <xf numFmtId="4" fontId="9" fillId="3" borderId="1" xfId="0" applyNumberFormat="1" applyFont="1" applyFill="1" applyBorder="1" applyAlignment="1">
      <alignment horizontal="left" vertical="top" shrinkToFit="1"/>
    </xf>
    <xf numFmtId="0" fontId="0" fillId="0" borderId="0" xfId="0" applyAlignment="1">
      <alignment horizontal="left" vertical="top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left" textRotation="90" wrapText="1"/>
    </xf>
    <xf numFmtId="1" fontId="9" fillId="0" borderId="1" xfId="0" applyNumberFormat="1" applyFont="1" applyBorder="1" applyAlignment="1">
      <alignment horizontal="left" textRotation="90" shrinkToFit="1"/>
    </xf>
    <xf numFmtId="0" fontId="8" fillId="0" borderId="9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left" textRotation="90" shrinkToFit="1"/>
    </xf>
    <xf numFmtId="44" fontId="9" fillId="0" borderId="3" xfId="1" applyFont="1" applyFill="1" applyBorder="1" applyAlignment="1">
      <alignment horizontal="left" textRotation="90" shrinkToFit="1"/>
    </xf>
    <xf numFmtId="10" fontId="9" fillId="0" borderId="10" xfId="2" applyNumberFormat="1" applyFont="1" applyFill="1" applyBorder="1" applyAlignment="1">
      <alignment horizontal="left" textRotation="90" shrinkToFi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left" vertical="top" wrapText="1"/>
    </xf>
    <xf numFmtId="1" fontId="9" fillId="0" borderId="3" xfId="0" applyNumberFormat="1" applyFont="1" applyBorder="1" applyAlignment="1">
      <alignment horizontal="center" vertical="center" textRotation="90" shrinkToFit="1"/>
    </xf>
    <xf numFmtId="0" fontId="8" fillId="0" borderId="1" xfId="0" applyFont="1" applyBorder="1" applyAlignment="1">
      <alignment horizontal="left" textRotation="90" wrapText="1"/>
    </xf>
    <xf numFmtId="0" fontId="8" fillId="0" borderId="5" xfId="0" applyFont="1" applyBorder="1" applyAlignment="1">
      <alignment horizontal="left" vertical="center" wrapText="1"/>
    </xf>
    <xf numFmtId="1" fontId="9" fillId="0" borderId="6" xfId="0" applyNumberFormat="1" applyFont="1" applyBorder="1" applyAlignment="1">
      <alignment horizontal="center" vertical="center" textRotation="90" shrinkToFit="1"/>
    </xf>
    <xf numFmtId="44" fontId="9" fillId="0" borderId="6" xfId="1" applyFont="1" applyFill="1" applyBorder="1" applyAlignment="1">
      <alignment horizontal="left" textRotation="90" shrinkToFit="1"/>
    </xf>
    <xf numFmtId="2" fontId="9" fillId="0" borderId="10" xfId="0" applyNumberFormat="1" applyFont="1" applyBorder="1" applyAlignment="1">
      <alignment horizontal="center" textRotation="90" shrinkToFit="1"/>
    </xf>
    <xf numFmtId="44" fontId="0" fillId="0" borderId="0" xfId="0" applyNumberFormat="1" applyAlignment="1">
      <alignment horizontal="left" vertical="top"/>
    </xf>
    <xf numFmtId="43" fontId="0" fillId="0" borderId="0" xfId="3" applyFont="1" applyFill="1" applyBorder="1" applyAlignment="1">
      <alignment horizontal="left" vertical="top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left" vertical="top"/>
    </xf>
    <xf numFmtId="0" fontId="0" fillId="8" borderId="0" xfId="0" applyFill="1" applyAlignment="1">
      <alignment horizontal="left" vertical="top"/>
    </xf>
    <xf numFmtId="9" fontId="0" fillId="6" borderId="0" xfId="0" applyNumberFormat="1" applyFill="1" applyAlignment="1">
      <alignment horizontal="center" vertical="center"/>
    </xf>
    <xf numFmtId="9" fontId="0" fillId="7" borderId="0" xfId="0" applyNumberFormat="1" applyFill="1" applyAlignment="1">
      <alignment horizontal="center" vertical="center"/>
    </xf>
    <xf numFmtId="9" fontId="0" fillId="8" borderId="0" xfId="0" applyNumberFormat="1" applyFill="1" applyAlignment="1">
      <alignment horizontal="center" vertical="center"/>
    </xf>
    <xf numFmtId="43" fontId="0" fillId="6" borderId="0" xfId="3" applyFont="1" applyFill="1" applyBorder="1" applyAlignment="1">
      <alignment horizontal="left" vertical="top"/>
    </xf>
    <xf numFmtId="43" fontId="0" fillId="7" borderId="0" xfId="3" applyFont="1" applyFill="1" applyBorder="1" applyAlignment="1">
      <alignment horizontal="left" vertical="top"/>
    </xf>
    <xf numFmtId="43" fontId="0" fillId="8" borderId="0" xfId="3" applyFont="1" applyFill="1" applyBorder="1" applyAlignment="1">
      <alignment horizontal="left" vertical="top"/>
    </xf>
    <xf numFmtId="8" fontId="0" fillId="0" borderId="0" xfId="3" applyNumberFormat="1" applyFont="1" applyFill="1" applyBorder="1" applyAlignment="1">
      <alignment horizontal="center" vertical="top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center" textRotation="90" wrapText="1"/>
    </xf>
    <xf numFmtId="2" fontId="9" fillId="0" borderId="10" xfId="0" applyNumberFormat="1" applyFont="1" applyBorder="1" applyAlignment="1">
      <alignment horizontal="center" textRotation="90" shrinkToFi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4" fontId="9" fillId="0" borderId="10" xfId="1" applyFont="1" applyFill="1" applyBorder="1" applyAlignment="1">
      <alignment horizontal="center" vertical="top" shrinkToFit="1"/>
    </xf>
    <xf numFmtId="2" fontId="9" fillId="0" borderId="10" xfId="0" applyNumberFormat="1" applyFont="1" applyBorder="1" applyAlignment="1">
      <alignment horizontal="right" vertical="top" shrinkToFit="1"/>
    </xf>
    <xf numFmtId="0" fontId="8" fillId="5" borderId="7" xfId="0" applyFont="1" applyFill="1" applyBorder="1" applyAlignment="1">
      <alignment horizontal="center" vertical="top" wrapText="1"/>
    </xf>
    <xf numFmtId="0" fontId="8" fillId="5" borderId="0" xfId="0" applyFont="1" applyFill="1" applyAlignment="1">
      <alignment horizontal="center" vertical="top" wrapText="1"/>
    </xf>
    <xf numFmtId="0" fontId="8" fillId="5" borderId="12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textRotation="90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6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textRotation="90" wrapText="1"/>
    </xf>
    <xf numFmtId="0" fontId="8" fillId="2" borderId="4" xfId="0" applyFont="1" applyFill="1" applyBorder="1" applyAlignment="1">
      <alignment horizontal="left" textRotation="90" wrapText="1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"/>
  <sheetViews>
    <sheetView topLeftCell="A7" workbookViewId="0">
      <selection activeCell="C7" sqref="A1:R8"/>
    </sheetView>
  </sheetViews>
  <sheetFormatPr defaultRowHeight="12.75"/>
  <cols>
    <col min="1" max="1" width="4" customWidth="1"/>
    <col min="2" max="2" width="65.33203125" customWidth="1"/>
    <col min="3" max="3" width="3.1640625" customWidth="1"/>
    <col min="4" max="5" width="3.5" customWidth="1"/>
    <col min="6" max="6" width="3.33203125" customWidth="1"/>
    <col min="7" max="7" width="3.5" customWidth="1"/>
    <col min="8" max="8" width="3.33203125" customWidth="1"/>
    <col min="9" max="10" width="3.5" customWidth="1"/>
    <col min="11" max="11" width="3.33203125" customWidth="1"/>
    <col min="12" max="12" width="3.83203125" customWidth="1"/>
    <col min="13" max="13" width="3.5" customWidth="1"/>
    <col min="14" max="14" width="3.33203125" customWidth="1"/>
    <col min="15" max="15" width="3.5" customWidth="1"/>
    <col min="16" max="16" width="3.33203125" customWidth="1"/>
    <col min="17" max="17" width="3.5" customWidth="1"/>
    <col min="18" max="18" width="4.6640625" customWidth="1"/>
  </cols>
  <sheetData>
    <row r="1" spans="1:18" ht="57.6" customHeight="1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</row>
    <row r="2" spans="1:18" ht="63" customHeight="1">
      <c r="A2" s="4">
        <v>1</v>
      </c>
      <c r="B2" s="5" t="s">
        <v>18</v>
      </c>
      <c r="C2" s="6" t="s">
        <v>19</v>
      </c>
      <c r="D2" s="7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ht="96.95" customHeight="1">
      <c r="A3" s="4">
        <v>2</v>
      </c>
      <c r="B3" s="8" t="s">
        <v>20</v>
      </c>
      <c r="C3" s="8"/>
      <c r="D3" s="8"/>
      <c r="E3" s="9" t="s">
        <v>21</v>
      </c>
      <c r="F3" s="7"/>
      <c r="G3" s="7"/>
      <c r="H3" s="7"/>
      <c r="I3" s="10" t="s">
        <v>22</v>
      </c>
      <c r="J3" s="8"/>
      <c r="K3" s="8"/>
      <c r="L3" s="8"/>
      <c r="M3" s="8"/>
      <c r="N3" s="8"/>
      <c r="O3" s="8"/>
      <c r="P3" s="8"/>
      <c r="Q3" s="8"/>
      <c r="R3" s="8"/>
    </row>
    <row r="4" spans="1:18" ht="88.35" customHeight="1">
      <c r="A4" s="4">
        <v>3</v>
      </c>
      <c r="B4" s="5" t="s">
        <v>23</v>
      </c>
      <c r="C4" s="8"/>
      <c r="D4" s="8"/>
      <c r="E4" s="8"/>
      <c r="F4" s="8"/>
      <c r="G4" s="8"/>
      <c r="H4" s="8"/>
      <c r="I4" s="8"/>
      <c r="J4" s="11" t="s">
        <v>24</v>
      </c>
      <c r="K4" s="7"/>
      <c r="L4" s="12" t="s">
        <v>22</v>
      </c>
      <c r="M4" s="8"/>
      <c r="N4" s="8"/>
      <c r="O4" s="8"/>
      <c r="P4" s="8"/>
      <c r="Q4" s="8"/>
      <c r="R4" s="8"/>
    </row>
    <row r="5" spans="1:18" ht="111.2" customHeight="1">
      <c r="A5" s="4">
        <v>4</v>
      </c>
      <c r="B5" s="5" t="s">
        <v>25</v>
      </c>
      <c r="C5" s="8"/>
      <c r="D5" s="8"/>
      <c r="E5" s="8"/>
      <c r="F5" s="8"/>
      <c r="G5" s="8"/>
      <c r="H5" s="8"/>
      <c r="I5" s="8"/>
      <c r="J5" s="8"/>
      <c r="K5" s="8"/>
      <c r="L5" s="8"/>
      <c r="M5" s="9" t="s">
        <v>21</v>
      </c>
      <c r="N5" s="13"/>
      <c r="O5" s="13"/>
      <c r="P5" s="13"/>
      <c r="Q5" s="8"/>
      <c r="R5" s="8"/>
    </row>
    <row r="6" spans="1:18" ht="135" customHeight="1">
      <c r="A6" s="4">
        <v>5</v>
      </c>
      <c r="B6" s="5" t="s">
        <v>26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9" t="s">
        <v>22</v>
      </c>
      <c r="R6" s="10" t="s">
        <v>22</v>
      </c>
    </row>
    <row r="7" spans="1:18" ht="15.6" customHeight="1">
      <c r="A7" s="14"/>
      <c r="B7" s="5" t="s">
        <v>27</v>
      </c>
      <c r="C7" s="57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</row>
    <row r="8" spans="1:18" ht="15.6" customHeight="1">
      <c r="A8" s="15"/>
      <c r="B8" s="5" t="s">
        <v>28</v>
      </c>
      <c r="C8" s="59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</row>
  </sheetData>
  <mergeCells count="1">
    <mergeCell ref="C7:R8"/>
  </mergeCells>
  <pageMargins left="0.70866141732283472" right="0.70866141732283472" top="2.1259842519685042" bottom="0.74803149606299213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7" workbookViewId="0">
      <selection activeCell="K8" sqref="A1:K8"/>
    </sheetView>
  </sheetViews>
  <sheetFormatPr defaultRowHeight="12.75"/>
  <cols>
    <col min="1" max="1" width="8" customWidth="1"/>
    <col min="2" max="2" width="47.83203125" customWidth="1"/>
    <col min="3" max="3" width="6.6640625" customWidth="1"/>
    <col min="4" max="5" width="6.5" customWidth="1"/>
    <col min="6" max="6" width="6.6640625" customWidth="1"/>
    <col min="7" max="7" width="6.5" customWidth="1"/>
    <col min="8" max="8" width="6.6640625" customWidth="1"/>
    <col min="9" max="9" width="6.5" customWidth="1"/>
    <col min="10" max="10" width="8" customWidth="1"/>
    <col min="11" max="11" width="13.1640625" customWidth="1"/>
  </cols>
  <sheetData>
    <row r="1" spans="1:11" ht="26.1" customHeight="1">
      <c r="A1" s="61" t="s">
        <v>29</v>
      </c>
      <c r="B1" s="62"/>
      <c r="C1" s="62"/>
      <c r="D1" s="62"/>
      <c r="E1" s="62"/>
      <c r="F1" s="62"/>
      <c r="G1" s="62"/>
      <c r="H1" s="62"/>
      <c r="I1" s="62"/>
      <c r="J1" s="62"/>
      <c r="K1" s="63"/>
    </row>
    <row r="2" spans="1:11" ht="23.45" customHeight="1">
      <c r="A2" s="2" t="s">
        <v>0</v>
      </c>
      <c r="B2" s="2" t="s">
        <v>1</v>
      </c>
      <c r="C2" s="16" t="s">
        <v>30</v>
      </c>
      <c r="D2" s="16" t="s">
        <v>31</v>
      </c>
      <c r="E2" s="16" t="s">
        <v>32</v>
      </c>
      <c r="F2" s="16" t="s">
        <v>33</v>
      </c>
      <c r="G2" s="16" t="s">
        <v>34</v>
      </c>
      <c r="H2" s="16" t="s">
        <v>35</v>
      </c>
      <c r="I2" s="16" t="s">
        <v>36</v>
      </c>
      <c r="J2" s="17" t="s">
        <v>37</v>
      </c>
      <c r="K2" s="16" t="s">
        <v>38</v>
      </c>
    </row>
    <row r="3" spans="1:11" ht="35.85" customHeight="1">
      <c r="A3" s="18">
        <v>1</v>
      </c>
      <c r="B3" s="19" t="s">
        <v>39</v>
      </c>
      <c r="C3" s="20">
        <v>0.05</v>
      </c>
      <c r="D3" s="21"/>
      <c r="E3" s="21"/>
      <c r="F3" s="21"/>
      <c r="G3" s="21"/>
      <c r="H3" s="21"/>
      <c r="I3" s="21"/>
      <c r="J3" s="21"/>
      <c r="K3" s="22">
        <f>$K$8*C3</f>
        <v>2868.7500000000014</v>
      </c>
    </row>
    <row r="4" spans="1:11" ht="71.099999999999994" customHeight="1">
      <c r="A4" s="18">
        <v>2</v>
      </c>
      <c r="B4" s="19" t="s">
        <v>40</v>
      </c>
      <c r="C4" s="8"/>
      <c r="D4" s="23" t="s">
        <v>41</v>
      </c>
      <c r="E4" s="23" t="s">
        <v>41</v>
      </c>
      <c r="F4" s="24">
        <v>0.25</v>
      </c>
      <c r="G4" s="8"/>
      <c r="H4" s="8"/>
      <c r="I4" s="8"/>
      <c r="J4" s="8"/>
      <c r="K4" s="22">
        <f>$K$8*F4</f>
        <v>14343.750000000005</v>
      </c>
    </row>
    <row r="5" spans="1:11" ht="71.25" customHeight="1">
      <c r="A5" s="18">
        <v>3</v>
      </c>
      <c r="B5" s="19" t="s">
        <v>42</v>
      </c>
      <c r="C5" s="8"/>
      <c r="D5" s="8"/>
      <c r="E5" s="8"/>
      <c r="F5" s="23" t="s">
        <v>41</v>
      </c>
      <c r="G5" s="24">
        <v>0.25</v>
      </c>
      <c r="H5" s="8"/>
      <c r="I5" s="8"/>
      <c r="J5" s="8"/>
      <c r="K5" s="22">
        <f>$K$8*G5</f>
        <v>14343.750000000005</v>
      </c>
    </row>
    <row r="6" spans="1:11" ht="114" customHeight="1">
      <c r="A6" s="18">
        <v>4</v>
      </c>
      <c r="B6" s="19" t="s">
        <v>43</v>
      </c>
      <c r="C6" s="8"/>
      <c r="D6" s="8"/>
      <c r="E6" s="8"/>
      <c r="F6" s="8"/>
      <c r="G6" s="23" t="s">
        <v>41</v>
      </c>
      <c r="H6" s="23" t="s">
        <v>41</v>
      </c>
      <c r="I6" s="24">
        <v>0.3</v>
      </c>
      <c r="J6" s="8"/>
      <c r="K6" s="22">
        <f>$K$8*I6</f>
        <v>17212.500000000007</v>
      </c>
    </row>
    <row r="7" spans="1:11" ht="139.35" customHeight="1">
      <c r="A7" s="18">
        <v>5</v>
      </c>
      <c r="B7" s="19" t="s">
        <v>44</v>
      </c>
      <c r="C7" s="8"/>
      <c r="D7" s="8"/>
      <c r="E7" s="8"/>
      <c r="F7" s="8"/>
      <c r="G7" s="8"/>
      <c r="H7" s="8"/>
      <c r="I7" s="8"/>
      <c r="J7" s="24">
        <v>0.15</v>
      </c>
      <c r="K7" s="22">
        <f>$K$8*J7</f>
        <v>8606.2500000000036</v>
      </c>
    </row>
    <row r="8" spans="1:11" ht="15.6" customHeight="1">
      <c r="A8" s="64" t="s">
        <v>45</v>
      </c>
      <c r="B8" s="65"/>
      <c r="C8" s="25">
        <v>0.05</v>
      </c>
      <c r="D8" s="26">
        <v>0.05</v>
      </c>
      <c r="E8" s="26">
        <v>0.05</v>
      </c>
      <c r="F8" s="26">
        <v>0.3</v>
      </c>
      <c r="G8" s="26">
        <v>0.55000000000000004</v>
      </c>
      <c r="H8" s="26">
        <v>0.55000000000000004</v>
      </c>
      <c r="I8" s="26">
        <v>0.85</v>
      </c>
      <c r="J8" s="26">
        <v>1</v>
      </c>
      <c r="K8" s="27">
        <f>Planilha1!C18</f>
        <v>57375.000000000022</v>
      </c>
    </row>
  </sheetData>
  <mergeCells count="2">
    <mergeCell ref="A1:K1"/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topLeftCell="A16" workbookViewId="0">
      <selection activeCell="Y7" sqref="Y7"/>
    </sheetView>
  </sheetViews>
  <sheetFormatPr defaultRowHeight="12.75"/>
  <cols>
    <col min="1" max="1" width="5.5" style="28" customWidth="1"/>
    <col min="2" max="2" width="4.6640625" style="28" customWidth="1"/>
    <col min="3" max="3" width="85.83203125" style="28" customWidth="1"/>
    <col min="4" max="4" width="5.83203125" style="28" customWidth="1"/>
    <col min="5" max="5" width="5.5" style="28" customWidth="1"/>
    <col min="6" max="6" width="5.83203125" style="28" customWidth="1"/>
    <col min="7" max="7" width="4.1640625" style="28" customWidth="1"/>
    <col min="8" max="8" width="12" style="28" customWidth="1"/>
    <col min="9" max="9" width="5.83203125" style="28" customWidth="1"/>
    <col min="10" max="10" width="7.5" style="28" bestFit="1" customWidth="1"/>
    <col min="11" max="11" width="13.83203125" style="28" hidden="1" customWidth="1"/>
    <col min="12" max="13" width="9.33203125" style="28" hidden="1" customWidth="1"/>
    <col min="14" max="14" width="12" style="28" hidden="1" customWidth="1"/>
    <col min="15" max="17" width="13.5" style="28" hidden="1" customWidth="1"/>
    <col min="18" max="23" width="9.33203125" style="28" hidden="1" customWidth="1"/>
    <col min="24" max="16384" width="9.33203125" style="28"/>
  </cols>
  <sheetData>
    <row r="1" spans="1:17" ht="15">
      <c r="A1" s="81" t="s">
        <v>46</v>
      </c>
      <c r="B1" s="82"/>
      <c r="C1" s="82"/>
      <c r="D1" s="82"/>
      <c r="E1" s="82"/>
      <c r="F1" s="82"/>
      <c r="G1" s="82"/>
      <c r="H1" s="82"/>
      <c r="I1" s="82"/>
      <c r="J1" s="83"/>
    </row>
    <row r="2" spans="1:17" ht="23.45" customHeight="1">
      <c r="A2" s="84" t="s">
        <v>47</v>
      </c>
      <c r="B2" s="85"/>
      <c r="C2" s="85"/>
      <c r="D2" s="85"/>
      <c r="E2" s="85"/>
      <c r="F2" s="85"/>
      <c r="G2" s="85"/>
      <c r="H2" s="85"/>
      <c r="I2" s="85"/>
      <c r="J2" s="86"/>
    </row>
    <row r="3" spans="1:17" ht="15.6" customHeight="1">
      <c r="A3" s="84" t="s">
        <v>48</v>
      </c>
      <c r="B3" s="85"/>
      <c r="C3" s="85"/>
      <c r="D3" s="85"/>
      <c r="E3" s="85"/>
      <c r="F3" s="85"/>
      <c r="G3" s="85"/>
      <c r="H3" s="85"/>
      <c r="I3" s="85"/>
      <c r="J3" s="86"/>
    </row>
    <row r="4" spans="1:17" ht="15.6" customHeight="1">
      <c r="A4" s="84" t="s">
        <v>49</v>
      </c>
      <c r="B4" s="85"/>
      <c r="C4" s="85"/>
      <c r="D4" s="85"/>
      <c r="E4" s="85"/>
      <c r="F4" s="85"/>
      <c r="G4" s="85"/>
      <c r="H4" s="85"/>
      <c r="I4" s="85"/>
      <c r="J4" s="86"/>
      <c r="L4" s="47" t="s">
        <v>76</v>
      </c>
      <c r="M4" s="48" t="s">
        <v>77</v>
      </c>
      <c r="N4" s="49" t="s">
        <v>78</v>
      </c>
      <c r="O4" s="45">
        <f>Q7</f>
        <v>30000.000000000022</v>
      </c>
      <c r="P4" s="45">
        <f>Q13</f>
        <v>22500</v>
      </c>
      <c r="Q4" s="45">
        <f>Q17</f>
        <v>4875.0000000000009</v>
      </c>
    </row>
    <row r="5" spans="1:17" ht="72.75">
      <c r="A5" s="29" t="s">
        <v>50</v>
      </c>
      <c r="B5" s="87" t="s">
        <v>51</v>
      </c>
      <c r="C5" s="88"/>
      <c r="D5" s="89" t="s">
        <v>52</v>
      </c>
      <c r="E5" s="90"/>
      <c r="F5" s="30" t="s">
        <v>53</v>
      </c>
      <c r="G5" s="89" t="s">
        <v>54</v>
      </c>
      <c r="H5" s="90"/>
      <c r="I5" s="30" t="s">
        <v>55</v>
      </c>
      <c r="J5" s="29" t="s">
        <v>56</v>
      </c>
      <c r="L5" s="50">
        <v>0.84850782801107039</v>
      </c>
      <c r="M5" s="51">
        <v>0.44505036996617342</v>
      </c>
      <c r="N5" s="52">
        <v>-1.3877787807814457E-16</v>
      </c>
      <c r="O5" s="53">
        <v>30000</v>
      </c>
      <c r="P5" s="54">
        <v>22500</v>
      </c>
      <c r="Q5" s="55">
        <v>4875</v>
      </c>
    </row>
    <row r="6" spans="1:17" ht="15.2" customHeight="1">
      <c r="A6" s="31">
        <v>1</v>
      </c>
      <c r="B6" s="77" t="s">
        <v>57</v>
      </c>
      <c r="C6" s="78"/>
      <c r="D6" s="79"/>
      <c r="E6" s="79"/>
      <c r="F6" s="78"/>
      <c r="G6" s="79"/>
      <c r="H6" s="79"/>
      <c r="I6" s="78"/>
      <c r="J6" s="80"/>
      <c r="O6" s="28" t="s">
        <v>58</v>
      </c>
    </row>
    <row r="7" spans="1:17" ht="66">
      <c r="A7" s="32" t="s">
        <v>59</v>
      </c>
      <c r="C7" s="33" t="s">
        <v>60</v>
      </c>
      <c r="D7" s="75" t="s">
        <v>61</v>
      </c>
      <c r="E7" s="75"/>
      <c r="F7" s="34">
        <v>13758.84</v>
      </c>
      <c r="G7" s="67">
        <f>O7</f>
        <v>0.89531873645457427</v>
      </c>
      <c r="H7" s="67"/>
      <c r="I7" s="35">
        <f>G7*F7</f>
        <v>12318.547243880656</v>
      </c>
      <c r="J7" s="36">
        <f>I7/$C$18</f>
        <v>0.21470234847722267</v>
      </c>
      <c r="M7" s="67">
        <v>5.91</v>
      </c>
      <c r="N7" s="67"/>
      <c r="O7" s="44">
        <f>M7-(M7*$L$5)</f>
        <v>0.89531873645457427</v>
      </c>
      <c r="Q7" s="45">
        <f>SUM(I7,I11,I15)</f>
        <v>30000.000000000022</v>
      </c>
    </row>
    <row r="8" spans="1:17" ht="60.75">
      <c r="A8" s="37" t="s">
        <v>62</v>
      </c>
      <c r="C8" s="38" t="s">
        <v>63</v>
      </c>
      <c r="D8" s="75" t="s">
        <v>61</v>
      </c>
      <c r="E8" s="75"/>
      <c r="F8" s="34">
        <v>13758.84</v>
      </c>
      <c r="G8" s="67">
        <f>O8</f>
        <v>0.67148905234093015</v>
      </c>
      <c r="H8" s="67"/>
      <c r="I8" s="35">
        <f t="shared" ref="I8:I17" si="0">G8*F8</f>
        <v>9238.910432910483</v>
      </c>
      <c r="J8" s="36">
        <f>I8/$C$18</f>
        <v>0.16102676135791685</v>
      </c>
      <c r="M8" s="67">
        <v>1.21</v>
      </c>
      <c r="N8" s="67"/>
      <c r="O8" s="44">
        <f>M8-(M8*$M$5)</f>
        <v>0.67148905234093015</v>
      </c>
    </row>
    <row r="9" spans="1:17" ht="60.75">
      <c r="A9" s="37" t="s">
        <v>64</v>
      </c>
      <c r="C9" s="33" t="s">
        <v>65</v>
      </c>
      <c r="D9" s="76" t="s">
        <v>66</v>
      </c>
      <c r="E9" s="76"/>
      <c r="F9" s="39">
        <v>1</v>
      </c>
      <c r="G9" s="67">
        <f>O9</f>
        <v>1625.0000000000002</v>
      </c>
      <c r="H9" s="67"/>
      <c r="I9" s="35">
        <f t="shared" si="0"/>
        <v>1625.0000000000002</v>
      </c>
      <c r="J9" s="36">
        <f>I9/$C$18</f>
        <v>2.8322440087145961E-2</v>
      </c>
      <c r="K9" s="46">
        <v>30000</v>
      </c>
      <c r="M9" s="67">
        <v>1625</v>
      </c>
      <c r="N9" s="67"/>
      <c r="O9" s="44">
        <f>M9-(M9*$N$5)</f>
        <v>1625.0000000000002</v>
      </c>
    </row>
    <row r="10" spans="1:17" ht="12.75" customHeight="1">
      <c r="A10" s="40" t="s">
        <v>67</v>
      </c>
      <c r="B10" s="72" t="s">
        <v>68</v>
      </c>
      <c r="C10" s="73"/>
      <c r="D10" s="73"/>
      <c r="E10" s="73"/>
      <c r="F10" s="73"/>
      <c r="G10" s="73"/>
      <c r="H10" s="73"/>
      <c r="I10" s="73"/>
      <c r="J10" s="74"/>
      <c r="O10" s="44"/>
    </row>
    <row r="11" spans="1:17" ht="60.75">
      <c r="A11" s="37" t="s">
        <v>69</v>
      </c>
      <c r="C11" s="38" t="s">
        <v>60</v>
      </c>
      <c r="D11" s="75" t="s">
        <v>61</v>
      </c>
      <c r="E11" s="75"/>
      <c r="F11" s="34">
        <v>9624.51</v>
      </c>
      <c r="G11" s="67">
        <f>O11</f>
        <v>0.89531873645457427</v>
      </c>
      <c r="H11" s="67"/>
      <c r="I11" s="35">
        <f t="shared" si="0"/>
        <v>8617.0041321944154</v>
      </c>
      <c r="J11" s="36">
        <f>I11/$C$18</f>
        <v>0.1501874358552403</v>
      </c>
      <c r="M11" s="67">
        <v>5.91</v>
      </c>
      <c r="N11" s="67"/>
      <c r="O11" s="44">
        <f>M11-(M11*$L$5)</f>
        <v>0.89531873645457427</v>
      </c>
    </row>
    <row r="12" spans="1:17" ht="60.75">
      <c r="A12" s="37" t="s">
        <v>70</v>
      </c>
      <c r="C12" s="33" t="s">
        <v>63</v>
      </c>
      <c r="D12" s="75" t="s">
        <v>61</v>
      </c>
      <c r="E12" s="75"/>
      <c r="F12" s="34">
        <v>9624.51</v>
      </c>
      <c r="G12" s="67">
        <f>O12</f>
        <v>0.67148905234093015</v>
      </c>
      <c r="H12" s="67"/>
      <c r="I12" s="35">
        <f t="shared" si="0"/>
        <v>6462.7530991458061</v>
      </c>
      <c r="J12" s="36">
        <f>I12/$C$18</f>
        <v>0.11264057689143013</v>
      </c>
      <c r="M12" s="67">
        <v>1.21</v>
      </c>
      <c r="N12" s="67"/>
      <c r="O12" s="44">
        <f>M12-(M12*$M$5)</f>
        <v>0.67148905234093015</v>
      </c>
    </row>
    <row r="13" spans="1:17" ht="60.75">
      <c r="A13" s="37" t="s">
        <v>71</v>
      </c>
      <c r="C13" s="33" t="s">
        <v>65</v>
      </c>
      <c r="D13" s="76" t="s">
        <v>66</v>
      </c>
      <c r="E13" s="76"/>
      <c r="F13" s="39">
        <v>1</v>
      </c>
      <c r="G13" s="67">
        <f>O13</f>
        <v>1625.0000000000002</v>
      </c>
      <c r="H13" s="67"/>
      <c r="I13" s="35">
        <f t="shared" si="0"/>
        <v>1625.0000000000002</v>
      </c>
      <c r="J13" s="36">
        <f>I13/$C$18</f>
        <v>2.8322440087145961E-2</v>
      </c>
      <c r="K13" s="46">
        <v>22500</v>
      </c>
      <c r="M13" s="67">
        <v>1625</v>
      </c>
      <c r="N13" s="67"/>
      <c r="O13" s="44">
        <f>M13-(M13*$N$5)</f>
        <v>1625.0000000000002</v>
      </c>
      <c r="Q13" s="45">
        <f>SUM(I8,I12,I16)</f>
        <v>22500</v>
      </c>
    </row>
    <row r="14" spans="1:17" ht="12.75" customHeight="1">
      <c r="A14" s="40" t="s">
        <v>72</v>
      </c>
      <c r="B14" s="72" t="s">
        <v>73</v>
      </c>
      <c r="C14" s="73"/>
      <c r="D14" s="73"/>
      <c r="E14" s="73"/>
      <c r="F14" s="73"/>
      <c r="G14" s="73"/>
      <c r="H14" s="73"/>
      <c r="I14" s="73"/>
      <c r="J14" s="74"/>
      <c r="O14" s="44"/>
    </row>
    <row r="15" spans="1:17" ht="60.75">
      <c r="A15" s="37" t="s">
        <v>59</v>
      </c>
      <c r="C15" s="33" t="s">
        <v>60</v>
      </c>
      <c r="D15" s="75" t="s">
        <v>61</v>
      </c>
      <c r="E15" s="75"/>
      <c r="F15" s="34">
        <v>10124.27</v>
      </c>
      <c r="G15" s="67">
        <f>O15</f>
        <v>0.89531873645457427</v>
      </c>
      <c r="H15" s="67"/>
      <c r="I15" s="35">
        <f t="shared" si="0"/>
        <v>9064.4486239249527</v>
      </c>
      <c r="J15" s="36">
        <f>I15/$C$18</f>
        <v>0.15798603266100131</v>
      </c>
      <c r="M15" s="67">
        <v>5.91</v>
      </c>
      <c r="N15" s="67"/>
      <c r="O15" s="44">
        <f>M15-(M15*$L$5)</f>
        <v>0.89531873645457427</v>
      </c>
    </row>
    <row r="16" spans="1:17" ht="60.75">
      <c r="A16" s="37" t="s">
        <v>62</v>
      </c>
      <c r="C16" s="38" t="s">
        <v>63</v>
      </c>
      <c r="D16" s="75" t="s">
        <v>61</v>
      </c>
      <c r="E16" s="75"/>
      <c r="F16" s="34">
        <v>10124.27</v>
      </c>
      <c r="G16" s="67">
        <f t="shared" ref="G16:G17" si="1">O16</f>
        <v>0.67148905234093015</v>
      </c>
      <c r="H16" s="67"/>
      <c r="I16" s="35">
        <f t="shared" si="0"/>
        <v>6798.3364679437091</v>
      </c>
      <c r="J16" s="36">
        <f>I16/$C$18</f>
        <v>0.11848952449575087</v>
      </c>
      <c r="M16" s="67">
        <v>1.21</v>
      </c>
      <c r="N16" s="67"/>
      <c r="O16" s="44">
        <f>M16-(M16*$M$5)</f>
        <v>0.67148905234093015</v>
      </c>
    </row>
    <row r="17" spans="1:17" ht="60.75">
      <c r="A17" s="37" t="s">
        <v>64</v>
      </c>
      <c r="C17" s="41" t="s">
        <v>65</v>
      </c>
      <c r="D17" s="66" t="s">
        <v>66</v>
      </c>
      <c r="E17" s="66"/>
      <c r="F17" s="42">
        <v>1</v>
      </c>
      <c r="G17" s="67">
        <f t="shared" si="1"/>
        <v>1625.0000000000002</v>
      </c>
      <c r="H17" s="67"/>
      <c r="I17" s="43">
        <f t="shared" si="0"/>
        <v>1625.0000000000002</v>
      </c>
      <c r="J17" s="36">
        <f>I17/$C$18</f>
        <v>2.8322440087145961E-2</v>
      </c>
      <c r="K17" s="56">
        <v>4875</v>
      </c>
      <c r="M17" s="67">
        <v>1625</v>
      </c>
      <c r="N17" s="67"/>
      <c r="O17" s="44">
        <f>M17-(M17*$N$5)</f>
        <v>1625.0000000000002</v>
      </c>
      <c r="Q17" s="45">
        <f>SUM(I9,I13,I17)</f>
        <v>4875.0000000000009</v>
      </c>
    </row>
    <row r="18" spans="1:17">
      <c r="A18" s="68" t="s">
        <v>74</v>
      </c>
      <c r="B18" s="69"/>
      <c r="C18" s="70">
        <f>SUM(I7:I17)</f>
        <v>57375.000000000022</v>
      </c>
      <c r="D18" s="70"/>
      <c r="E18" s="70"/>
      <c r="F18" s="70"/>
      <c r="G18" s="70"/>
      <c r="H18" s="70"/>
      <c r="I18" s="70"/>
    </row>
    <row r="19" spans="1:17">
      <c r="A19" s="68" t="s">
        <v>75</v>
      </c>
      <c r="B19" s="69"/>
      <c r="C19" s="71">
        <v>100</v>
      </c>
      <c r="D19" s="71"/>
      <c r="E19" s="71"/>
      <c r="F19" s="71"/>
      <c r="G19" s="71"/>
      <c r="H19" s="71"/>
      <c r="I19" s="71"/>
    </row>
  </sheetData>
  <mergeCells count="41">
    <mergeCell ref="A1:J1"/>
    <mergeCell ref="A2:J2"/>
    <mergeCell ref="A3:J3"/>
    <mergeCell ref="A4:J4"/>
    <mergeCell ref="B5:C5"/>
    <mergeCell ref="D5:E5"/>
    <mergeCell ref="G5:H5"/>
    <mergeCell ref="B6:J6"/>
    <mergeCell ref="D7:E7"/>
    <mergeCell ref="G7:H7"/>
    <mergeCell ref="M7:N7"/>
    <mergeCell ref="D8:E8"/>
    <mergeCell ref="G8:H8"/>
    <mergeCell ref="M8:N8"/>
    <mergeCell ref="D9:E9"/>
    <mergeCell ref="G9:H9"/>
    <mergeCell ref="M9:N9"/>
    <mergeCell ref="B10:J10"/>
    <mergeCell ref="D11:E11"/>
    <mergeCell ref="G11:H11"/>
    <mergeCell ref="M11:N11"/>
    <mergeCell ref="M15:N15"/>
    <mergeCell ref="D16:E16"/>
    <mergeCell ref="G16:H16"/>
    <mergeCell ref="M16:N16"/>
    <mergeCell ref="D12:E12"/>
    <mergeCell ref="G12:H12"/>
    <mergeCell ref="M12:N12"/>
    <mergeCell ref="D13:E13"/>
    <mergeCell ref="G13:H13"/>
    <mergeCell ref="M13:N13"/>
    <mergeCell ref="A19:B19"/>
    <mergeCell ref="C19:I19"/>
    <mergeCell ref="B14:J14"/>
    <mergeCell ref="D15:E15"/>
    <mergeCell ref="G15:H15"/>
    <mergeCell ref="D17:E17"/>
    <mergeCell ref="G17:H17"/>
    <mergeCell ref="M17:N17"/>
    <mergeCell ref="A18:B18"/>
    <mergeCell ref="C18:I1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Cronograma Execução</vt:lpstr>
      <vt:lpstr> Cronograma Finaceiro</vt:lpstr>
      <vt:lpstr>Planilha1</vt:lpstr>
      <vt:lpstr>'Cronograma Execução'!Area_de_impressao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Dayse Andrade</dc:creator>
  <cp:lastModifiedBy>DANILO</cp:lastModifiedBy>
  <cp:lastPrinted>2021-11-19T16:43:26Z</cp:lastPrinted>
  <dcterms:created xsi:type="dcterms:W3CDTF">2021-11-19T12:27:29Z</dcterms:created>
  <dcterms:modified xsi:type="dcterms:W3CDTF">2021-11-19T16:46:20Z</dcterms:modified>
</cp:coreProperties>
</file>